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latt\Dropbox\OKPolicy\Shared Files\Policy Issues\Budget\"/>
    </mc:Choice>
  </mc:AlternateContent>
  <bookViews>
    <workbookView xWindow="0" yWindow="0" windowWidth="20490" windowHeight="7155"/>
  </bookViews>
  <sheets>
    <sheet name="FY15cu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1" l="1"/>
  <c r="B115" i="1"/>
  <c r="E115" i="1" s="1"/>
  <c r="E114" i="1"/>
  <c r="D114" i="1"/>
  <c r="E113" i="1"/>
  <c r="D113" i="1"/>
  <c r="E112" i="1"/>
  <c r="D112" i="1"/>
  <c r="E108" i="1"/>
  <c r="D108" i="1"/>
  <c r="E107" i="1"/>
  <c r="G107" i="1" s="1"/>
  <c r="D107" i="1"/>
  <c r="E106" i="1"/>
  <c r="G106" i="1" s="1"/>
  <c r="D106" i="1"/>
  <c r="F105" i="1"/>
  <c r="E105" i="1"/>
  <c r="G105" i="1" s="1"/>
  <c r="D105" i="1"/>
  <c r="E104" i="1"/>
  <c r="D104" i="1"/>
  <c r="E103" i="1"/>
  <c r="G103" i="1" s="1"/>
  <c r="D103" i="1"/>
  <c r="E102" i="1"/>
  <c r="G102" i="1" s="1"/>
  <c r="D102" i="1"/>
  <c r="F101" i="1"/>
  <c r="E101" i="1"/>
  <c r="G101" i="1" s="1"/>
  <c r="D101" i="1"/>
  <c r="E100" i="1"/>
  <c r="D100" i="1"/>
  <c r="E99" i="1"/>
  <c r="G99" i="1" s="1"/>
  <c r="D99" i="1"/>
  <c r="E98" i="1"/>
  <c r="G98" i="1" s="1"/>
  <c r="D98" i="1"/>
  <c r="F97" i="1"/>
  <c r="E97" i="1"/>
  <c r="G97" i="1" s="1"/>
  <c r="D97" i="1"/>
  <c r="E96" i="1"/>
  <c r="D96" i="1"/>
  <c r="E95" i="1"/>
  <c r="B95" i="1"/>
  <c r="D95" i="1" s="1"/>
  <c r="G94" i="1"/>
  <c r="F94" i="1"/>
  <c r="E94" i="1"/>
  <c r="D94" i="1"/>
  <c r="G93" i="1"/>
  <c r="F93" i="1"/>
  <c r="E93" i="1"/>
  <c r="D93" i="1"/>
  <c r="G92" i="1"/>
  <c r="F92" i="1"/>
  <c r="E92" i="1"/>
  <c r="D92" i="1"/>
  <c r="D91" i="1"/>
  <c r="B91" i="1"/>
  <c r="E90" i="1"/>
  <c r="F90" i="1" s="1"/>
  <c r="D90" i="1"/>
  <c r="E86" i="1"/>
  <c r="G86" i="1" s="1"/>
  <c r="D86" i="1"/>
  <c r="F85" i="1"/>
  <c r="E85" i="1"/>
  <c r="G85" i="1" s="1"/>
  <c r="D85" i="1"/>
  <c r="E84" i="1"/>
  <c r="D84" i="1"/>
  <c r="E83" i="1"/>
  <c r="G83" i="1" s="1"/>
  <c r="D83" i="1"/>
  <c r="E82" i="1"/>
  <c r="G82" i="1" s="1"/>
  <c r="D82" i="1"/>
  <c r="F81" i="1"/>
  <c r="E81" i="1"/>
  <c r="G81" i="1" s="1"/>
  <c r="D81" i="1"/>
  <c r="E80" i="1"/>
  <c r="D80" i="1"/>
  <c r="E79" i="1"/>
  <c r="D79" i="1"/>
  <c r="E78" i="1"/>
  <c r="G78" i="1" s="1"/>
  <c r="D78" i="1"/>
  <c r="F77" i="1"/>
  <c r="E77" i="1"/>
  <c r="G77" i="1" s="1"/>
  <c r="D77" i="1"/>
  <c r="F76" i="1"/>
  <c r="E76" i="1"/>
  <c r="G76" i="1" s="1"/>
  <c r="D76" i="1"/>
  <c r="E75" i="1"/>
  <c r="D75" i="1"/>
  <c r="E74" i="1"/>
  <c r="G74" i="1" s="1"/>
  <c r="D74" i="1"/>
  <c r="F73" i="1"/>
  <c r="E73" i="1"/>
  <c r="G73" i="1" s="1"/>
  <c r="D73" i="1"/>
  <c r="E72" i="1"/>
  <c r="G72" i="1" s="1"/>
  <c r="D72" i="1"/>
  <c r="E71" i="1"/>
  <c r="D71" i="1"/>
  <c r="E70" i="1"/>
  <c r="G70" i="1" s="1"/>
  <c r="D70" i="1"/>
  <c r="F69" i="1"/>
  <c r="E69" i="1"/>
  <c r="G69" i="1" s="1"/>
  <c r="D69" i="1"/>
  <c r="B69" i="1"/>
  <c r="G68" i="1"/>
  <c r="E68" i="1"/>
  <c r="F68" i="1" s="1"/>
  <c r="D68" i="1"/>
  <c r="G67" i="1"/>
  <c r="E67" i="1"/>
  <c r="F67" i="1" s="1"/>
  <c r="D67" i="1"/>
  <c r="B66" i="1"/>
  <c r="B61" i="1"/>
  <c r="F60" i="1"/>
  <c r="E60" i="1"/>
  <c r="G60" i="1" s="1"/>
  <c r="D60" i="1"/>
  <c r="F59" i="1"/>
  <c r="E59" i="1"/>
  <c r="G59" i="1" s="1"/>
  <c r="D59" i="1"/>
  <c r="E58" i="1"/>
  <c r="D58" i="1"/>
  <c r="B58" i="1"/>
  <c r="E57" i="1"/>
  <c r="G57" i="1" s="1"/>
  <c r="D57" i="1"/>
  <c r="E56" i="1"/>
  <c r="G56" i="1" s="1"/>
  <c r="D56" i="1"/>
  <c r="F55" i="1"/>
  <c r="E55" i="1"/>
  <c r="G55" i="1" s="1"/>
  <c r="D55" i="1"/>
  <c r="G51" i="1"/>
  <c r="F51" i="1"/>
  <c r="E51" i="1"/>
  <c r="D51" i="1"/>
  <c r="G50" i="1"/>
  <c r="F50" i="1"/>
  <c r="D50" i="1"/>
  <c r="B50" i="1"/>
  <c r="E50" i="1" s="1"/>
  <c r="E49" i="1"/>
  <c r="D49" i="1"/>
  <c r="B48" i="1"/>
  <c r="E47" i="1"/>
  <c r="G47" i="1" s="1"/>
  <c r="D47" i="1"/>
  <c r="F46" i="1"/>
  <c r="E46" i="1"/>
  <c r="G46" i="1" s="1"/>
  <c r="D46" i="1"/>
  <c r="E45" i="1"/>
  <c r="G45" i="1" s="1"/>
  <c r="D45" i="1"/>
  <c r="E41" i="1"/>
  <c r="D41" i="1"/>
  <c r="E40" i="1"/>
  <c r="D40" i="1"/>
  <c r="B39" i="1"/>
  <c r="D39" i="1" s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B32" i="1"/>
  <c r="E32" i="1" s="1"/>
  <c r="E31" i="1"/>
  <c r="F31" i="1" s="1"/>
  <c r="D31" i="1"/>
  <c r="G30" i="1"/>
  <c r="E30" i="1"/>
  <c r="F30" i="1" s="1"/>
  <c r="D30" i="1"/>
  <c r="G29" i="1"/>
  <c r="E29" i="1"/>
  <c r="F29" i="1" s="1"/>
  <c r="D29" i="1"/>
  <c r="E28" i="1"/>
  <c r="D28" i="1"/>
  <c r="B27" i="1"/>
  <c r="E27" i="1" s="1"/>
  <c r="E26" i="1"/>
  <c r="G26" i="1" s="1"/>
  <c r="D26" i="1"/>
  <c r="B26" i="1"/>
  <c r="B25" i="1"/>
  <c r="D25" i="1" s="1"/>
  <c r="G24" i="1"/>
  <c r="F24" i="1"/>
  <c r="E24" i="1"/>
  <c r="D24" i="1"/>
  <c r="D23" i="1"/>
  <c r="B23" i="1"/>
  <c r="E23" i="1" s="1"/>
  <c r="B22" i="1"/>
  <c r="G18" i="1"/>
  <c r="F18" i="1"/>
  <c r="D18" i="1"/>
  <c r="F17" i="1"/>
  <c r="E17" i="1"/>
  <c r="G17" i="1" s="1"/>
  <c r="D17" i="1"/>
  <c r="E16" i="1"/>
  <c r="D16" i="1"/>
  <c r="E15" i="1"/>
  <c r="G15" i="1" s="1"/>
  <c r="D15" i="1"/>
  <c r="F14" i="1"/>
  <c r="E14" i="1"/>
  <c r="G14" i="1" s="1"/>
  <c r="D14" i="1"/>
  <c r="B14" i="1"/>
  <c r="G13" i="1"/>
  <c r="E13" i="1"/>
  <c r="F13" i="1" s="1"/>
  <c r="D13" i="1"/>
  <c r="G12" i="1"/>
  <c r="E12" i="1"/>
  <c r="F12" i="1" s="1"/>
  <c r="D12" i="1"/>
  <c r="B11" i="1"/>
  <c r="G10" i="1"/>
  <c r="F10" i="1"/>
  <c r="E10" i="1"/>
  <c r="D10" i="1"/>
  <c r="G9" i="1"/>
  <c r="F9" i="1"/>
  <c r="E9" i="1"/>
  <c r="D9" i="1"/>
  <c r="B8" i="1"/>
  <c r="G7" i="1"/>
  <c r="E7" i="1"/>
  <c r="F7" i="1" s="1"/>
  <c r="D7" i="1"/>
  <c r="G6" i="1"/>
  <c r="E6" i="1"/>
  <c r="D6" i="1"/>
  <c r="B19" i="1" l="1"/>
  <c r="D19" i="1" s="1"/>
  <c r="E8" i="1"/>
  <c r="D8" i="1"/>
  <c r="B52" i="1"/>
  <c r="E48" i="1"/>
  <c r="E61" i="1"/>
  <c r="D61" i="1"/>
  <c r="D66" i="1"/>
  <c r="E66" i="1"/>
  <c r="B87" i="1"/>
  <c r="G96" i="1"/>
  <c r="F96" i="1"/>
  <c r="G16" i="1"/>
  <c r="F16" i="1"/>
  <c r="B42" i="1"/>
  <c r="E22" i="1"/>
  <c r="F28" i="1"/>
  <c r="G28" i="1"/>
  <c r="E39" i="1"/>
  <c r="G41" i="1"/>
  <c r="F41" i="1"/>
  <c r="D48" i="1"/>
  <c r="G58" i="1"/>
  <c r="F58" i="1"/>
  <c r="G75" i="1"/>
  <c r="F75" i="1"/>
  <c r="G80" i="1"/>
  <c r="F80" i="1"/>
  <c r="G100" i="1"/>
  <c r="F100" i="1"/>
  <c r="D11" i="1"/>
  <c r="E11" i="1"/>
  <c r="D22" i="1"/>
  <c r="E25" i="1"/>
  <c r="F27" i="1"/>
  <c r="G27" i="1"/>
  <c r="G32" i="1"/>
  <c r="F32" i="1"/>
  <c r="F45" i="1"/>
  <c r="F57" i="1"/>
  <c r="B62" i="1"/>
  <c r="F72" i="1"/>
  <c r="G84" i="1"/>
  <c r="F84" i="1"/>
  <c r="G95" i="1"/>
  <c r="F95" i="1"/>
  <c r="G104" i="1"/>
  <c r="F104" i="1"/>
  <c r="F6" i="1"/>
  <c r="G23" i="1"/>
  <c r="F23" i="1"/>
  <c r="D27" i="1"/>
  <c r="D32" i="1"/>
  <c r="G40" i="1"/>
  <c r="F40" i="1"/>
  <c r="F49" i="1"/>
  <c r="G49" i="1"/>
  <c r="F56" i="1"/>
  <c r="G71" i="1"/>
  <c r="F71" i="1"/>
  <c r="G79" i="1"/>
  <c r="F79" i="1"/>
  <c r="G108" i="1"/>
  <c r="F108" i="1"/>
  <c r="G112" i="1"/>
  <c r="F112" i="1"/>
  <c r="G114" i="1"/>
  <c r="F114" i="1"/>
  <c r="F83" i="1"/>
  <c r="G90" i="1"/>
  <c r="F99" i="1"/>
  <c r="F103" i="1"/>
  <c r="F107" i="1"/>
  <c r="F115" i="1"/>
  <c r="F15" i="1"/>
  <c r="F26" i="1"/>
  <c r="G31" i="1"/>
  <c r="F47" i="1"/>
  <c r="F70" i="1"/>
  <c r="F74" i="1"/>
  <c r="F78" i="1"/>
  <c r="F82" i="1"/>
  <c r="F86" i="1"/>
  <c r="B109" i="1"/>
  <c r="E91" i="1"/>
  <c r="F98" i="1"/>
  <c r="F102" i="1"/>
  <c r="F106" i="1"/>
  <c r="G113" i="1"/>
  <c r="F113" i="1"/>
  <c r="D115" i="1"/>
  <c r="F11" i="1" l="1"/>
  <c r="G11" i="1"/>
  <c r="F22" i="1"/>
  <c r="G22" i="1"/>
  <c r="D52" i="1"/>
  <c r="E52" i="1"/>
  <c r="G91" i="1"/>
  <c r="F91" i="1"/>
  <c r="G39" i="1"/>
  <c r="F39" i="1"/>
  <c r="E42" i="1"/>
  <c r="D42" i="1"/>
  <c r="E109" i="1"/>
  <c r="D109" i="1"/>
  <c r="B118" i="1"/>
  <c r="E19" i="1"/>
  <c r="G25" i="1"/>
  <c r="F25" i="1"/>
  <c r="E87" i="1"/>
  <c r="D87" i="1"/>
  <c r="F61" i="1"/>
  <c r="G61" i="1"/>
  <c r="F8" i="1"/>
  <c r="G8" i="1"/>
  <c r="E62" i="1"/>
  <c r="D62" i="1"/>
  <c r="F66" i="1"/>
  <c r="G66" i="1"/>
  <c r="F48" i="1"/>
  <c r="G48" i="1"/>
  <c r="G19" i="1" l="1"/>
  <c r="F19" i="1"/>
  <c r="F87" i="1"/>
  <c r="G87" i="1"/>
  <c r="B121" i="1"/>
  <c r="D118" i="1"/>
  <c r="G42" i="1"/>
  <c r="F42" i="1"/>
  <c r="G52" i="1"/>
  <c r="F52" i="1"/>
  <c r="F62" i="1"/>
  <c r="G62" i="1"/>
  <c r="G109" i="1"/>
  <c r="F109" i="1"/>
  <c r="E118" i="1"/>
  <c r="G118" i="1" l="1"/>
  <c r="F118" i="1"/>
</calcChain>
</file>

<file path=xl/comments1.xml><?xml version="1.0" encoding="utf-8"?>
<comments xmlns="http://schemas.openxmlformats.org/spreadsheetml/2006/main">
  <authors>
    <author>dblatt</author>
  </authors>
  <commentList>
    <comment ref="B118" authorId="0" shapeId="0">
      <text>
        <r>
          <rPr>
            <b/>
            <sz val="9"/>
            <color indexed="81"/>
            <rFont val="Tahoma"/>
            <family val="2"/>
          </rPr>
          <t>dblatt:</t>
        </r>
        <r>
          <rPr>
            <sz val="9"/>
            <color indexed="81"/>
            <rFont val="Tahoma"/>
            <family val="2"/>
          </rPr>
          <t xml:space="preserve">
S, 144: Increases appropriations by $7,894737 for OHLAP carryover; June Cert: $5,570,596,757</t>
        </r>
      </text>
    </comment>
    <comment ref="B119" authorId="0" shapeId="0">
      <text>
        <r>
          <rPr>
            <b/>
            <sz val="9"/>
            <color indexed="81"/>
            <rFont val="Tahoma"/>
            <family val="2"/>
          </rPr>
          <t>dblatt:</t>
        </r>
        <r>
          <rPr>
            <sz val="9"/>
            <color indexed="81"/>
            <rFont val="Tahoma"/>
            <family val="2"/>
          </rPr>
          <t xml:space="preserve">
Revised to $5,663,804,229 in June cert</t>
        </r>
      </text>
    </comment>
  </commentList>
</comments>
</file>

<file path=xl/sharedStrings.xml><?xml version="1.0" encoding="utf-8"?>
<sst xmlns="http://schemas.openxmlformats.org/spreadsheetml/2006/main" count="120" uniqueCount="109">
  <si>
    <t>GR '15</t>
  </si>
  <si>
    <t>Total FY 15 - Initial</t>
  </si>
  <si>
    <t>GR '15 as % of Total</t>
  </si>
  <si>
    <t>FY 2015 Cut</t>
  </si>
  <si>
    <t>Cut as % of FY 15 Total</t>
  </si>
  <si>
    <t>Total FY 2015 after cut</t>
  </si>
  <si>
    <t>Subcommittee on Education</t>
  </si>
  <si>
    <t>Arts Council</t>
  </si>
  <si>
    <t>Career and Technology Education, Department of</t>
  </si>
  <si>
    <t>Education, State Department of</t>
  </si>
  <si>
    <t>Educational Quality and Accountability</t>
  </si>
  <si>
    <t>Educational Television Authority</t>
  </si>
  <si>
    <t>Higher Education, Regents for</t>
  </si>
  <si>
    <t>Land Office, Commissioners of</t>
  </si>
  <si>
    <t>Libraries, Department of</t>
  </si>
  <si>
    <t>Physician Manpower Training Commission</t>
  </si>
  <si>
    <t>Private Vocational Schools, Board of</t>
  </si>
  <si>
    <t>Science &amp; Math, School of</t>
  </si>
  <si>
    <t>Science &amp; Technology, Center for</t>
  </si>
  <si>
    <t>Teacher Preparation, Commission on</t>
  </si>
  <si>
    <t>Subcommittee Total</t>
  </si>
  <si>
    <t>Subcommittee on General Government</t>
  </si>
  <si>
    <t>Auditor and Inspector</t>
  </si>
  <si>
    <t>Bond Advisor</t>
  </si>
  <si>
    <t>Central Services, Department of</t>
  </si>
  <si>
    <t>-</t>
  </si>
  <si>
    <t xml:space="preserve">Civil Emergency Management </t>
  </si>
  <si>
    <t>Election Board</t>
  </si>
  <si>
    <t>Ethics Commission</t>
  </si>
  <si>
    <t>Governor</t>
  </si>
  <si>
    <t>House of Representatives</t>
  </si>
  <si>
    <t>Legislative Service Bureau</t>
  </si>
  <si>
    <t>Lt. Governor</t>
  </si>
  <si>
    <t>Management and Enterprise Services</t>
  </si>
  <si>
    <t>Merit Protection Commission</t>
  </si>
  <si>
    <t>Military, Department of</t>
  </si>
  <si>
    <t>Personnel Management</t>
  </si>
  <si>
    <t>Secretary of State</t>
  </si>
  <si>
    <t>Senate</t>
  </si>
  <si>
    <t>Space Industry Development Authority</t>
  </si>
  <si>
    <t>Tax Commission</t>
  </si>
  <si>
    <t>Transportation, Department of</t>
  </si>
  <si>
    <t>Treasurer</t>
  </si>
  <si>
    <t>Subcommittee on Human Services</t>
  </si>
  <si>
    <t>Children and Youth, Commission on</t>
  </si>
  <si>
    <t>Disability Concerns, Office of</t>
  </si>
  <si>
    <t>Human Rights Commission</t>
  </si>
  <si>
    <t>Human Services, Department of</t>
  </si>
  <si>
    <t>Indian Affairs, Commission of</t>
  </si>
  <si>
    <t>Juvenile Affairs</t>
  </si>
  <si>
    <t>Rehabilitation Services, Department of</t>
  </si>
  <si>
    <t>Subcommittee on Health and Social Services</t>
  </si>
  <si>
    <t>Health Care Authority</t>
  </si>
  <si>
    <t>Health, Department of</t>
  </si>
  <si>
    <t>J.D. McCarty Center</t>
  </si>
  <si>
    <t>Mental Health &amp; Substance Abuse Services</t>
  </si>
  <si>
    <t>University Hospitals Authority</t>
  </si>
  <si>
    <t>Oklahoma State University Medical Authority</t>
  </si>
  <si>
    <t>Veterans Affairs, Department of</t>
  </si>
  <si>
    <t xml:space="preserve">Subcommittee on Natural Resources and Regulatory Affairs </t>
  </si>
  <si>
    <t>Agriculture, Department of</t>
  </si>
  <si>
    <t>Banking, Department of</t>
  </si>
  <si>
    <t>Centennial Commission</t>
  </si>
  <si>
    <t>Commerce, Department of</t>
  </si>
  <si>
    <t>Conservation Commission</t>
  </si>
  <si>
    <t>Consumer Credit, Department of</t>
  </si>
  <si>
    <t>Corporation Commission</t>
  </si>
  <si>
    <t>Environmental Quality, Department of</t>
  </si>
  <si>
    <t>Historical Society</t>
  </si>
  <si>
    <t>Horse Racing Commission</t>
  </si>
  <si>
    <t>Insurance Commissioner</t>
  </si>
  <si>
    <t>J.M. Davis Memorial Commission</t>
  </si>
  <si>
    <t>Labor, Department of</t>
  </si>
  <si>
    <t>Liquefied Petroleum Gas Board</t>
  </si>
  <si>
    <t xml:space="preserve">Mines, Department of </t>
  </si>
  <si>
    <t>Native American Cultural Center</t>
  </si>
  <si>
    <t>Scenic Rivers Commission</t>
  </si>
  <si>
    <t>Securities Commission</t>
  </si>
  <si>
    <t>Tourism and Recreation, Department of</t>
  </si>
  <si>
    <t>Water Resources Board</t>
  </si>
  <si>
    <t>Will Rogers Memorial Commission</t>
  </si>
  <si>
    <t>Subcommittee on Public Safety</t>
  </si>
  <si>
    <t>Alcoholic Beverage Laws Enforcement</t>
  </si>
  <si>
    <t>Attorney General</t>
  </si>
  <si>
    <t>Board of Test for Alc/Drug</t>
  </si>
  <si>
    <t xml:space="preserve">Corrections, Department of </t>
  </si>
  <si>
    <t>Court of Criminal Appeals</t>
  </si>
  <si>
    <t>District Attorneys and DAC</t>
  </si>
  <si>
    <t>District Courts</t>
  </si>
  <si>
    <t>Fire Marshal</t>
  </si>
  <si>
    <t>Indigent Defense System</t>
  </si>
  <si>
    <t>Investigation, State Bureau of</t>
  </si>
  <si>
    <t>Judicial Complaints, Council on</t>
  </si>
  <si>
    <t>Law Enforcement Education and Training</t>
  </si>
  <si>
    <t>Medicolegal Investigations, Board of</t>
  </si>
  <si>
    <t>Narcotics and Dangerous Drugs, Bureau of</t>
  </si>
  <si>
    <t>Pardon and Parole Board</t>
  </si>
  <si>
    <t>Public Safety, Department of</t>
  </si>
  <si>
    <t>Supreme Court</t>
  </si>
  <si>
    <t>Workers' Compensation Court</t>
  </si>
  <si>
    <t>Workers' Compensation Court of Existing Claims</t>
  </si>
  <si>
    <t>Other Appropriations</t>
  </si>
  <si>
    <t>REAP</t>
  </si>
  <si>
    <t>Maintenance of State Buildings Fund</t>
  </si>
  <si>
    <t>Governor's Emergency Fund</t>
  </si>
  <si>
    <t>Others Total</t>
  </si>
  <si>
    <t>GRAND TOTAL</t>
  </si>
  <si>
    <t>cerfication authority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</si>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</sst>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5" fontId="3" fillId="0" borderId="0" xfId="3" applyNumberFormat="1" applyFont="1" applyFill="1" applyBorder="1" applyAlignment="1">
      <alignment horizontal="center"/>
    </xf>
    <xf numFmtId="164" fontId="0" fillId="0" borderId="0" xfId="4" applyNumberFormat="1" applyFont="1"/>
    <xf numFmtId="5" fontId="3" fillId="0" borderId="1" xfId="3" applyNumberFormat="1" applyFont="1" applyFill="1" applyBorder="1" applyAlignment="1">
      <alignment horizontal="left" wrapText="1"/>
    </xf>
    <xf numFmtId="164" fontId="4" fillId="0" borderId="0" xfId="4" applyNumberFormat="1" applyFont="1" applyAlignment="1">
      <alignment horizontal="center" wrapText="1"/>
    </xf>
    <xf numFmtId="0" fontId="0" fillId="0" borderId="0" xfId="0" applyAlignment="1">
      <alignment wrapText="1"/>
    </xf>
    <xf numFmtId="5" fontId="5" fillId="0" borderId="0" xfId="3" applyNumberFormat="1" applyFont="1" applyFill="1" applyBorder="1" applyAlignment="1">
      <alignment horizontal="left"/>
    </xf>
    <xf numFmtId="5" fontId="3" fillId="0" borderId="0" xfId="3" applyNumberFormat="1" applyFont="1" applyFill="1" applyBorder="1"/>
    <xf numFmtId="9" fontId="0" fillId="0" borderId="0" xfId="2" applyFont="1"/>
    <xf numFmtId="10" fontId="0" fillId="0" borderId="0" xfId="2" applyNumberFormat="1" applyFont="1"/>
    <xf numFmtId="164" fontId="0" fillId="0" borderId="0" xfId="0" applyNumberFormat="1"/>
    <xf numFmtId="164" fontId="0" fillId="0" borderId="0" xfId="4" applyNumberFormat="1" applyFont="1" applyAlignment="1">
      <alignment horizontal="center"/>
    </xf>
    <xf numFmtId="5" fontId="5" fillId="2" borderId="0" xfId="3" applyNumberFormat="1" applyFont="1" applyFill="1" applyBorder="1"/>
    <xf numFmtId="5" fontId="5" fillId="0" borderId="0" xfId="3" applyNumberFormat="1" applyFont="1" applyFill="1" applyBorder="1"/>
    <xf numFmtId="164" fontId="0" fillId="3" borderId="0" xfId="4" applyNumberFormat="1" applyFont="1" applyFill="1"/>
    <xf numFmtId="5" fontId="3" fillId="3" borderId="0" xfId="3" applyNumberFormat="1" applyFont="1" applyFill="1" applyBorder="1"/>
    <xf numFmtId="5" fontId="3" fillId="0" borderId="0" xfId="3" applyNumberFormat="1" applyFont="1" applyFill="1" applyBorder="1" applyAlignment="1">
      <alignment horizontal="left"/>
    </xf>
    <xf numFmtId="164" fontId="2" fillId="0" borderId="0" xfId="1" applyNumberFormat="1" applyFont="1"/>
    <xf numFmtId="5" fontId="5" fillId="4" borderId="2" xfId="3" applyNumberFormat="1" applyFont="1" applyFill="1" applyBorder="1" applyAlignment="1">
      <alignment vertical="center"/>
    </xf>
    <xf numFmtId="5" fontId="4" fillId="0" borderId="0" xfId="3" applyNumberFormat="1" applyFont="1" applyFill="1" applyBorder="1" applyAlignment="1">
      <alignment horizontal="right"/>
    </xf>
    <xf numFmtId="5" fontId="6" fillId="0" borderId="0" xfId="3" applyNumberFormat="1" applyFont="1" applyFill="1" applyBorder="1" applyAlignment="1">
      <alignment horizontal="right"/>
    </xf>
    <xf numFmtId="0" fontId="2" fillId="0" borderId="0" xfId="3"/>
    <xf numFmtId="5" fontId="6" fillId="0" borderId="0" xfId="3" applyNumberFormat="1" applyFont="1" applyFill="1" applyBorder="1"/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G122"/>
  <sheetViews>
    <sheetView tabSelected="1" topLeftCell="A107" workbookViewId="0">
      <selection activeCell="E115" sqref="E115"/>
    </sheetView>
  </sheetViews>
  <sheetFormatPr defaultRowHeight="15" x14ac:dyDescent="0.25"/>
  <cols>
    <col min="1" max="1" width="35.28515625" style="21" customWidth="1"/>
    <col min="2" max="3" width="16.5703125" style="2" bestFit="1" customWidth="1"/>
    <col min="4" max="4" width="11.42578125" style="2" customWidth="1"/>
    <col min="5" max="5" width="13.85546875" style="2" customWidth="1"/>
    <col min="6" max="6" width="11.85546875" style="2" customWidth="1"/>
    <col min="7" max="7" width="16.7109375" bestFit="1" customWidth="1"/>
  </cols>
  <sheetData>
    <row r="3" spans="1:7" ht="16.5" x14ac:dyDescent="0.3">
      <c r="A3" s="1"/>
    </row>
    <row r="4" spans="1:7" s="5" customFormat="1" ht="28.5" thickBot="1" x14ac:dyDescent="0.35">
      <c r="A4" s="3"/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ht="16.5" x14ac:dyDescent="0.3">
      <c r="A5" s="6" t="s">
        <v>6</v>
      </c>
    </row>
    <row r="6" spans="1:7" ht="16.5" x14ac:dyDescent="0.3">
      <c r="A6" s="7" t="s">
        <v>7</v>
      </c>
      <c r="B6" s="2">
        <v>3789532</v>
      </c>
      <c r="C6" s="2">
        <v>3789532</v>
      </c>
      <c r="D6" s="8">
        <f>B6/C6</f>
        <v>1</v>
      </c>
      <c r="E6" s="2">
        <f t="shared" ref="E6:E17" si="0">B6*0.001219353</f>
        <v>4620.7772127960006</v>
      </c>
      <c r="F6" s="9">
        <f>E6/C6</f>
        <v>1.2193530000000003E-3</v>
      </c>
      <c r="G6" s="10">
        <f t="shared" ref="G6:G19" si="1">C6-E6</f>
        <v>3784911.2227872042</v>
      </c>
    </row>
    <row r="7" spans="1:7" ht="16.5" x14ac:dyDescent="0.3">
      <c r="A7" s="7" t="s">
        <v>8</v>
      </c>
      <c r="B7" s="2">
        <v>135049194</v>
      </c>
      <c r="C7" s="2">
        <v>138892618</v>
      </c>
      <c r="D7" s="8">
        <f t="shared" ref="D7:D19" si="2">B7/C7</f>
        <v>0.97232809017970989</v>
      </c>
      <c r="E7" s="2">
        <f t="shared" si="0"/>
        <v>164672.639851482</v>
      </c>
      <c r="F7" s="9">
        <f t="shared" ref="F7:F19" si="3">E7/C7</f>
        <v>1.1856111737448998E-3</v>
      </c>
      <c r="G7" s="10">
        <f t="shared" si="1"/>
        <v>138727945.36014852</v>
      </c>
    </row>
    <row r="8" spans="1:7" ht="16.5" x14ac:dyDescent="0.3">
      <c r="A8" s="7" t="s">
        <v>9</v>
      </c>
      <c r="B8" s="2">
        <f>1055294547+546868617+22426642</f>
        <v>1624589806</v>
      </c>
      <c r="C8" s="2">
        <v>2486854082</v>
      </c>
      <c r="D8" s="8">
        <f t="shared" si="2"/>
        <v>0.65327106152261971</v>
      </c>
      <c r="E8" s="2">
        <f t="shared" si="0"/>
        <v>1980948.4537155181</v>
      </c>
      <c r="F8" s="9">
        <f t="shared" si="3"/>
        <v>7.9656802868079103E-4</v>
      </c>
      <c r="G8" s="10">
        <f t="shared" si="1"/>
        <v>2484873133.5462847</v>
      </c>
    </row>
    <row r="9" spans="1:7" ht="16.5" x14ac:dyDescent="0.3">
      <c r="A9" s="7" t="s">
        <v>10</v>
      </c>
      <c r="B9" s="2">
        <v>1931271</v>
      </c>
      <c r="C9" s="11">
        <v>1931271</v>
      </c>
      <c r="D9" s="8">
        <f t="shared" si="2"/>
        <v>1</v>
      </c>
      <c r="E9" s="2">
        <f t="shared" si="0"/>
        <v>2354.901087663</v>
      </c>
      <c r="F9" s="9">
        <f t="shared" si="3"/>
        <v>1.2193530000000001E-3</v>
      </c>
      <c r="G9" s="10">
        <f t="shared" si="1"/>
        <v>1928916.0989123371</v>
      </c>
    </row>
    <row r="10" spans="1:7" ht="16.5" x14ac:dyDescent="0.3">
      <c r="A10" s="7" t="s">
        <v>11</v>
      </c>
      <c r="B10" s="2">
        <v>3612000</v>
      </c>
      <c r="C10" s="2">
        <v>3612100</v>
      </c>
      <c r="D10" s="8">
        <f t="shared" si="2"/>
        <v>0.99997231527366348</v>
      </c>
      <c r="E10" s="2">
        <f t="shared" si="0"/>
        <v>4404.3030360000002</v>
      </c>
      <c r="F10" s="9">
        <f t="shared" si="3"/>
        <v>1.2193192425458874E-3</v>
      </c>
      <c r="G10" s="10">
        <f t="shared" si="1"/>
        <v>3607695.6969639999</v>
      </c>
    </row>
    <row r="11" spans="1:7" ht="16.5" x14ac:dyDescent="0.3">
      <c r="A11" s="7" t="s">
        <v>12</v>
      </c>
      <c r="B11" s="11">
        <f>835064910+1234174+4902550</f>
        <v>841201634</v>
      </c>
      <c r="C11" s="2">
        <v>988549007</v>
      </c>
      <c r="D11" s="8">
        <f t="shared" si="2"/>
        <v>0.8509458084964725</v>
      </c>
      <c r="E11" s="2">
        <f t="shared" si="0"/>
        <v>1025721.7360228021</v>
      </c>
      <c r="F11" s="9">
        <f t="shared" si="3"/>
        <v>1.0376033244275992E-3</v>
      </c>
      <c r="G11" s="10">
        <f t="shared" si="1"/>
        <v>987523285.26397717</v>
      </c>
    </row>
    <row r="12" spans="1:7" ht="16.5" x14ac:dyDescent="0.3">
      <c r="A12" s="7" t="s">
        <v>13</v>
      </c>
      <c r="C12" s="2">
        <v>8538600</v>
      </c>
      <c r="D12" s="8">
        <f t="shared" si="2"/>
        <v>0</v>
      </c>
      <c r="E12" s="2">
        <f t="shared" si="0"/>
        <v>0</v>
      </c>
      <c r="F12" s="9">
        <f t="shared" si="3"/>
        <v>0</v>
      </c>
      <c r="G12" s="10">
        <f t="shared" si="1"/>
        <v>8538600</v>
      </c>
    </row>
    <row r="13" spans="1:7" ht="16.5" x14ac:dyDescent="0.3">
      <c r="A13" s="7" t="s">
        <v>14</v>
      </c>
      <c r="B13" s="2">
        <v>5574208</v>
      </c>
      <c r="C13" s="2">
        <v>5574208</v>
      </c>
      <c r="D13" s="8">
        <f t="shared" si="2"/>
        <v>1</v>
      </c>
      <c r="E13" s="2">
        <f t="shared" si="0"/>
        <v>6796.9272474240006</v>
      </c>
      <c r="F13" s="9">
        <f t="shared" si="3"/>
        <v>1.2193530000000001E-3</v>
      </c>
      <c r="G13" s="10">
        <f t="shared" si="1"/>
        <v>5567411.0727525763</v>
      </c>
    </row>
    <row r="14" spans="1:7" ht="16.5" x14ac:dyDescent="0.3">
      <c r="A14" s="7" t="s">
        <v>15</v>
      </c>
      <c r="B14" s="2">
        <f>3738395</f>
        <v>3738395</v>
      </c>
      <c r="C14" s="2">
        <v>4138395</v>
      </c>
      <c r="D14" s="8">
        <f t="shared" si="2"/>
        <v>0.90334417086817476</v>
      </c>
      <c r="E14" s="2">
        <f t="shared" si="0"/>
        <v>4558.423158435</v>
      </c>
      <c r="F14" s="9">
        <f t="shared" si="3"/>
        <v>1.1014954247806216E-3</v>
      </c>
      <c r="G14" s="10">
        <f t="shared" si="1"/>
        <v>4133836.5768415648</v>
      </c>
    </row>
    <row r="15" spans="1:7" ht="16.5" hidden="1" x14ac:dyDescent="0.3">
      <c r="A15" s="7" t="s">
        <v>16</v>
      </c>
      <c r="D15" s="8" t="e">
        <f t="shared" si="2"/>
        <v>#DIV/0!</v>
      </c>
      <c r="E15" s="2">
        <f t="shared" si="0"/>
        <v>0</v>
      </c>
      <c r="F15" s="9" t="e">
        <f t="shared" si="3"/>
        <v>#DIV/0!</v>
      </c>
      <c r="G15" s="10">
        <f t="shared" si="1"/>
        <v>0</v>
      </c>
    </row>
    <row r="16" spans="1:7" ht="16.5" x14ac:dyDescent="0.3">
      <c r="A16" s="7" t="s">
        <v>17</v>
      </c>
      <c r="B16" s="2">
        <v>6332274</v>
      </c>
      <c r="C16" s="2">
        <v>6332774</v>
      </c>
      <c r="D16" s="8">
        <f t="shared" si="2"/>
        <v>0.99992104565866391</v>
      </c>
      <c r="E16" s="2">
        <f t="shared" si="0"/>
        <v>7721.2772987220005</v>
      </c>
      <c r="F16" s="9">
        <f t="shared" si="3"/>
        <v>1.2192567267870289E-3</v>
      </c>
      <c r="G16" s="10">
        <f t="shared" si="1"/>
        <v>6325052.7227012776</v>
      </c>
    </row>
    <row r="17" spans="1:7" ht="16.5" x14ac:dyDescent="0.3">
      <c r="A17" s="7" t="s">
        <v>18</v>
      </c>
      <c r="B17" s="2">
        <v>16831819</v>
      </c>
      <c r="C17" s="2">
        <v>16831819</v>
      </c>
      <c r="D17" s="8">
        <f t="shared" si="2"/>
        <v>1</v>
      </c>
      <c r="E17" s="2">
        <f t="shared" si="0"/>
        <v>20523.928993107002</v>
      </c>
      <c r="F17" s="9">
        <f t="shared" si="3"/>
        <v>1.2193530000000001E-3</v>
      </c>
      <c r="G17" s="10">
        <f t="shared" si="1"/>
        <v>16811295.071006894</v>
      </c>
    </row>
    <row r="18" spans="1:7" ht="16.5" hidden="1" x14ac:dyDescent="0.3">
      <c r="A18" s="7" t="s">
        <v>19</v>
      </c>
      <c r="C18" s="2">
        <v>0</v>
      </c>
      <c r="D18" s="8" t="e">
        <f t="shared" si="2"/>
        <v>#DIV/0!</v>
      </c>
      <c r="F18" s="9" t="e">
        <f t="shared" si="3"/>
        <v>#DIV/0!</v>
      </c>
      <c r="G18" s="10">
        <f t="shared" si="1"/>
        <v>0</v>
      </c>
    </row>
    <row r="19" spans="1:7" ht="16.5" x14ac:dyDescent="0.3">
      <c r="A19" s="12" t="s">
        <v>20</v>
      </c>
      <c r="B19" s="2">
        <f>SUM(B6:B18)</f>
        <v>2642650133</v>
      </c>
      <c r="C19" s="2">
        <v>3665044406</v>
      </c>
      <c r="D19" s="8">
        <f t="shared" si="2"/>
        <v>0.72104177746762066</v>
      </c>
      <c r="E19" s="2">
        <f>SUM(E6:E18)</f>
        <v>3222323.3676239494</v>
      </c>
      <c r="F19" s="9">
        <f t="shared" si="3"/>
        <v>8.7920445448047579E-4</v>
      </c>
      <c r="G19" s="10">
        <f t="shared" si="1"/>
        <v>3661822082.6323762</v>
      </c>
    </row>
    <row r="20" spans="1:7" ht="16.5" x14ac:dyDescent="0.3">
      <c r="A20" s="7"/>
    </row>
    <row r="21" spans="1:7" ht="16.5" x14ac:dyDescent="0.3">
      <c r="A21" s="13" t="s">
        <v>21</v>
      </c>
    </row>
    <row r="22" spans="1:7" ht="16.5" x14ac:dyDescent="0.3">
      <c r="A22" s="7" t="s">
        <v>22</v>
      </c>
      <c r="B22" s="2">
        <f>4158976+289126</f>
        <v>4448102</v>
      </c>
      <c r="C22" s="2">
        <v>4448102</v>
      </c>
      <c r="D22" s="8">
        <f t="shared" ref="D22:D42" si="4">B22/C22</f>
        <v>1</v>
      </c>
      <c r="E22" s="2">
        <f t="shared" ref="E22:E42" si="5">B22*0.001219353</f>
        <v>5423.8065180060003</v>
      </c>
      <c r="F22" s="9">
        <f t="shared" ref="F22:F42" si="6">E22/C22</f>
        <v>1.2193530000000001E-3</v>
      </c>
      <c r="G22" s="10">
        <f t="shared" ref="G22:G42" si="7">C22-E22</f>
        <v>4442678.1934819939</v>
      </c>
    </row>
    <row r="23" spans="1:7" ht="16.5" x14ac:dyDescent="0.3">
      <c r="A23" s="7" t="s">
        <v>23</v>
      </c>
      <c r="B23" s="2">
        <f>135240</f>
        <v>135240</v>
      </c>
      <c r="C23" s="2">
        <v>135241</v>
      </c>
      <c r="D23" s="8">
        <f t="shared" si="4"/>
        <v>0.99999260579262206</v>
      </c>
      <c r="E23" s="2">
        <f t="shared" si="5"/>
        <v>164.90529972000002</v>
      </c>
      <c r="F23" s="9">
        <f t="shared" si="6"/>
        <v>1.2193439838510513E-3</v>
      </c>
      <c r="G23" s="10">
        <f t="shared" si="7"/>
        <v>135076.09470027999</v>
      </c>
    </row>
    <row r="24" spans="1:7" ht="16.5" hidden="1" x14ac:dyDescent="0.3">
      <c r="A24" s="7" t="s">
        <v>24</v>
      </c>
      <c r="C24" s="2" t="s">
        <v>25</v>
      </c>
      <c r="D24" s="8" t="e">
        <f t="shared" si="4"/>
        <v>#VALUE!</v>
      </c>
      <c r="E24" s="2">
        <f t="shared" si="5"/>
        <v>0</v>
      </c>
      <c r="F24" s="9" t="e">
        <f t="shared" si="6"/>
        <v>#VALUE!</v>
      </c>
      <c r="G24" s="10" t="e">
        <f t="shared" si="7"/>
        <v>#VALUE!</v>
      </c>
    </row>
    <row r="25" spans="1:7" ht="16.5" x14ac:dyDescent="0.3">
      <c r="A25" s="7" t="s">
        <v>26</v>
      </c>
      <c r="B25" s="2">
        <f>615364</f>
        <v>615364</v>
      </c>
      <c r="C25" s="2">
        <v>918697</v>
      </c>
      <c r="D25" s="8">
        <f t="shared" si="4"/>
        <v>0.66982258568385444</v>
      </c>
      <c r="E25" s="2">
        <f t="shared" si="5"/>
        <v>750.34593949200007</v>
      </c>
      <c r="F25" s="9">
        <f t="shared" si="6"/>
        <v>8.1675017932136503E-4</v>
      </c>
      <c r="G25" s="10">
        <f t="shared" si="7"/>
        <v>917946.65406050801</v>
      </c>
    </row>
    <row r="26" spans="1:7" ht="16.5" x14ac:dyDescent="0.3">
      <c r="A26" s="7" t="s">
        <v>27</v>
      </c>
      <c r="B26" s="2">
        <f>5305808</f>
        <v>5305808</v>
      </c>
      <c r="C26" s="2">
        <v>7805808</v>
      </c>
      <c r="D26" s="8">
        <f t="shared" si="4"/>
        <v>0.67972566068752904</v>
      </c>
      <c r="E26" s="2">
        <f t="shared" si="5"/>
        <v>6469.6529022240002</v>
      </c>
      <c r="F26" s="9">
        <f t="shared" si="6"/>
        <v>8.2882552353632068E-4</v>
      </c>
      <c r="G26" s="10">
        <f t="shared" si="7"/>
        <v>7799338.3470977759</v>
      </c>
    </row>
    <row r="27" spans="1:7" ht="16.5" x14ac:dyDescent="0.3">
      <c r="A27" s="7" t="s">
        <v>28</v>
      </c>
      <c r="B27" s="2">
        <f>738129</f>
        <v>738129</v>
      </c>
      <c r="C27" s="2">
        <v>1456749</v>
      </c>
      <c r="D27" s="8">
        <f t="shared" si="4"/>
        <v>0.50669607461546229</v>
      </c>
      <c r="E27" s="2">
        <f t="shared" si="5"/>
        <v>900.03981053699999</v>
      </c>
      <c r="F27" s="9">
        <f t="shared" si="6"/>
        <v>6.1784137867058777E-4</v>
      </c>
      <c r="G27" s="10">
        <f t="shared" si="7"/>
        <v>1455848.9601894631</v>
      </c>
    </row>
    <row r="28" spans="1:7" ht="16.5" x14ac:dyDescent="0.3">
      <c r="A28" s="7" t="s">
        <v>29</v>
      </c>
      <c r="B28" s="2">
        <v>2107713</v>
      </c>
      <c r="C28" s="2">
        <v>2107713</v>
      </c>
      <c r="D28" s="8">
        <f t="shared" si="4"/>
        <v>1</v>
      </c>
      <c r="E28" s="2">
        <f t="shared" si="5"/>
        <v>2570.0461696890002</v>
      </c>
      <c r="F28" s="9">
        <f t="shared" si="6"/>
        <v>1.2193530000000001E-3</v>
      </c>
      <c r="G28" s="10">
        <f t="shared" si="7"/>
        <v>2105142.9538303111</v>
      </c>
    </row>
    <row r="29" spans="1:7" ht="16.5" x14ac:dyDescent="0.3">
      <c r="A29" s="7" t="s">
        <v>30</v>
      </c>
      <c r="C29" s="2">
        <v>16663074</v>
      </c>
      <c r="D29" s="8">
        <f t="shared" si="4"/>
        <v>0</v>
      </c>
      <c r="E29" s="2">
        <f t="shared" si="5"/>
        <v>0</v>
      </c>
      <c r="F29" s="9">
        <f t="shared" si="6"/>
        <v>0</v>
      </c>
      <c r="G29" s="10">
        <f t="shared" si="7"/>
        <v>16663074</v>
      </c>
    </row>
    <row r="30" spans="1:7" ht="16.5" x14ac:dyDescent="0.3">
      <c r="A30" s="7" t="s">
        <v>31</v>
      </c>
      <c r="C30" s="2">
        <v>4892835</v>
      </c>
      <c r="D30" s="8">
        <f t="shared" si="4"/>
        <v>0</v>
      </c>
      <c r="E30" s="2">
        <f t="shared" si="5"/>
        <v>0</v>
      </c>
      <c r="F30" s="9">
        <f t="shared" si="6"/>
        <v>0</v>
      </c>
      <c r="G30" s="10">
        <f t="shared" si="7"/>
        <v>4892835</v>
      </c>
    </row>
    <row r="31" spans="1:7" ht="16.5" x14ac:dyDescent="0.3">
      <c r="A31" s="7" t="s">
        <v>32</v>
      </c>
      <c r="B31" s="2">
        <v>478729</v>
      </c>
      <c r="C31" s="2">
        <v>478728</v>
      </c>
      <c r="D31" s="8">
        <f t="shared" si="4"/>
        <v>1.0000020888688357</v>
      </c>
      <c r="E31" s="2">
        <f t="shared" si="5"/>
        <v>583.73964233700008</v>
      </c>
      <c r="F31" s="9">
        <f t="shared" si="6"/>
        <v>1.2193555470684815E-3</v>
      </c>
      <c r="G31" s="10">
        <f t="shared" si="7"/>
        <v>478144.26035766298</v>
      </c>
    </row>
    <row r="32" spans="1:7" ht="16.5" x14ac:dyDescent="0.3">
      <c r="A32" s="7" t="s">
        <v>33</v>
      </c>
      <c r="B32" s="2">
        <f>13870700</f>
        <v>13870700</v>
      </c>
      <c r="C32" s="2">
        <v>42802244</v>
      </c>
      <c r="D32" s="8">
        <f t="shared" si="4"/>
        <v>0.32406478501454272</v>
      </c>
      <c r="E32" s="2">
        <f t="shared" si="5"/>
        <v>16913.2796571</v>
      </c>
      <c r="F32" s="9">
        <f t="shared" si="6"/>
        <v>3.9514936780183767E-4</v>
      </c>
      <c r="G32" s="10">
        <f t="shared" si="7"/>
        <v>42785330.720342897</v>
      </c>
    </row>
    <row r="33" spans="1:7" ht="16.5" x14ac:dyDescent="0.3">
      <c r="A33" s="7" t="s">
        <v>34</v>
      </c>
      <c r="B33" s="2">
        <v>463964</v>
      </c>
      <c r="C33" s="2">
        <v>463964</v>
      </c>
      <c r="D33" s="8">
        <f t="shared" si="4"/>
        <v>1</v>
      </c>
      <c r="E33" s="2">
        <f t="shared" si="5"/>
        <v>565.73589529200001</v>
      </c>
      <c r="F33" s="9">
        <f t="shared" si="6"/>
        <v>1.2193530000000001E-3</v>
      </c>
      <c r="G33" s="10">
        <f t="shared" si="7"/>
        <v>463398.26410470798</v>
      </c>
    </row>
    <row r="34" spans="1:7" ht="16.5" x14ac:dyDescent="0.3">
      <c r="A34" s="7" t="s">
        <v>35</v>
      </c>
      <c r="B34" s="2">
        <v>9368249</v>
      </c>
      <c r="C34" s="2">
        <v>11868249</v>
      </c>
      <c r="D34" s="8">
        <f t="shared" si="4"/>
        <v>0.78935393081152916</v>
      </c>
      <c r="E34" s="2">
        <f t="shared" si="5"/>
        <v>11423.202522897001</v>
      </c>
      <c r="F34" s="9">
        <f t="shared" si="6"/>
        <v>9.6250108359683068E-4</v>
      </c>
      <c r="G34" s="10">
        <f t="shared" si="7"/>
        <v>11856825.797477104</v>
      </c>
    </row>
    <row r="35" spans="1:7" ht="16.5" hidden="1" x14ac:dyDescent="0.3">
      <c r="A35" s="7" t="s">
        <v>36</v>
      </c>
      <c r="C35" s="2" t="s">
        <v>25</v>
      </c>
      <c r="D35" s="8" t="e">
        <f t="shared" si="4"/>
        <v>#VALUE!</v>
      </c>
      <c r="E35" s="2">
        <f t="shared" si="5"/>
        <v>0</v>
      </c>
      <c r="F35" s="9" t="e">
        <f t="shared" si="6"/>
        <v>#VALUE!</v>
      </c>
      <c r="G35" s="10" t="e">
        <f t="shared" si="7"/>
        <v>#VALUE!</v>
      </c>
    </row>
    <row r="36" spans="1:7" ht="16.5" hidden="1" x14ac:dyDescent="0.3">
      <c r="A36" s="7" t="s">
        <v>37</v>
      </c>
      <c r="C36" s="2" t="s">
        <v>25</v>
      </c>
      <c r="D36" s="8" t="e">
        <f t="shared" si="4"/>
        <v>#VALUE!</v>
      </c>
      <c r="E36" s="2">
        <f t="shared" si="5"/>
        <v>0</v>
      </c>
      <c r="F36" s="9" t="e">
        <f t="shared" si="6"/>
        <v>#VALUE!</v>
      </c>
      <c r="G36" s="10" t="e">
        <f t="shared" si="7"/>
        <v>#VALUE!</v>
      </c>
    </row>
    <row r="37" spans="1:7" ht="16.5" x14ac:dyDescent="0.3">
      <c r="A37" s="7" t="s">
        <v>38</v>
      </c>
      <c r="C37" s="2">
        <v>12447341</v>
      </c>
      <c r="D37" s="8">
        <f t="shared" si="4"/>
        <v>0</v>
      </c>
      <c r="E37" s="2">
        <f t="shared" si="5"/>
        <v>0</v>
      </c>
      <c r="F37" s="9">
        <f t="shared" si="6"/>
        <v>0</v>
      </c>
      <c r="G37" s="10">
        <f t="shared" si="7"/>
        <v>12447341</v>
      </c>
    </row>
    <row r="38" spans="1:7" ht="16.5" x14ac:dyDescent="0.3">
      <c r="A38" s="7" t="s">
        <v>39</v>
      </c>
      <c r="B38" s="2">
        <v>372887</v>
      </c>
      <c r="C38" s="2">
        <v>372887</v>
      </c>
      <c r="D38" s="8">
        <f t="shared" si="4"/>
        <v>1</v>
      </c>
      <c r="E38" s="2">
        <f t="shared" si="5"/>
        <v>454.68088211100002</v>
      </c>
      <c r="F38" s="9">
        <f t="shared" si="6"/>
        <v>1.2193530000000001E-3</v>
      </c>
      <c r="G38" s="10">
        <f t="shared" si="7"/>
        <v>372432.31911788898</v>
      </c>
    </row>
    <row r="39" spans="1:7" ht="16.5" x14ac:dyDescent="0.3">
      <c r="A39" s="7" t="s">
        <v>40</v>
      </c>
      <c r="B39" s="2">
        <f>44335567</f>
        <v>44335567</v>
      </c>
      <c r="C39" s="14">
        <v>44335567</v>
      </c>
      <c r="D39" s="8">
        <f t="shared" si="4"/>
        <v>1</v>
      </c>
      <c r="E39" s="2">
        <f t="shared" si="5"/>
        <v>54060.706628151005</v>
      </c>
      <c r="F39" s="9">
        <f t="shared" si="6"/>
        <v>1.2193530000000001E-3</v>
      </c>
      <c r="G39" s="10">
        <f t="shared" si="7"/>
        <v>44281506.293371849</v>
      </c>
    </row>
    <row r="40" spans="1:7" ht="16.5" x14ac:dyDescent="0.3">
      <c r="A40" s="15" t="s">
        <v>41</v>
      </c>
      <c r="B40" s="14"/>
      <c r="C40" s="2">
        <v>197228227</v>
      </c>
      <c r="D40" s="8">
        <f t="shared" si="4"/>
        <v>0</v>
      </c>
      <c r="E40" s="2">
        <f t="shared" si="5"/>
        <v>0</v>
      </c>
      <c r="F40" s="9">
        <f t="shared" si="6"/>
        <v>0</v>
      </c>
      <c r="G40" s="10">
        <f t="shared" si="7"/>
        <v>197228227</v>
      </c>
    </row>
    <row r="41" spans="1:7" ht="16.5" x14ac:dyDescent="0.3">
      <c r="A41" s="7" t="s">
        <v>42</v>
      </c>
      <c r="B41" s="2">
        <v>3258410</v>
      </c>
      <c r="C41" s="2">
        <v>3358410</v>
      </c>
      <c r="D41" s="8">
        <f t="shared" si="4"/>
        <v>0.97022400481180082</v>
      </c>
      <c r="E41" s="2">
        <f t="shared" si="5"/>
        <v>3973.15200873</v>
      </c>
      <c r="F41" s="9">
        <f t="shared" si="6"/>
        <v>1.1830455509392838E-3</v>
      </c>
      <c r="G41" s="10">
        <f t="shared" si="7"/>
        <v>3354436.84799127</v>
      </c>
    </row>
    <row r="42" spans="1:7" ht="16.5" x14ac:dyDescent="0.3">
      <c r="A42" s="12" t="s">
        <v>20</v>
      </c>
      <c r="B42" s="2">
        <f>SUM(B22:B41)</f>
        <v>85498862</v>
      </c>
      <c r="C42" s="2">
        <v>351783836</v>
      </c>
      <c r="D42" s="8">
        <f t="shared" si="4"/>
        <v>0.24304374803622303</v>
      </c>
      <c r="E42" s="2">
        <f t="shared" si="5"/>
        <v>104253.293876286</v>
      </c>
      <c r="F42" s="9">
        <f t="shared" si="6"/>
        <v>2.9635612329921264E-4</v>
      </c>
      <c r="G42" s="10">
        <f t="shared" si="7"/>
        <v>351679582.70612371</v>
      </c>
    </row>
    <row r="43" spans="1:7" ht="16.5" x14ac:dyDescent="0.3">
      <c r="A43" s="7"/>
    </row>
    <row r="44" spans="1:7" ht="16.5" x14ac:dyDescent="0.3">
      <c r="A44" s="13" t="s">
        <v>43</v>
      </c>
    </row>
    <row r="45" spans="1:7" ht="16.5" x14ac:dyDescent="0.3">
      <c r="A45" s="7" t="s">
        <v>44</v>
      </c>
      <c r="B45" s="2">
        <v>2129673</v>
      </c>
      <c r="C45" s="2">
        <v>2129673</v>
      </c>
      <c r="D45" s="8">
        <f t="shared" ref="D45:D52" si="8">B45/C45</f>
        <v>1</v>
      </c>
      <c r="E45" s="2">
        <f t="shared" ref="E45:E52" si="9">B45*0.001219353</f>
        <v>2596.8231615690001</v>
      </c>
      <c r="F45" s="9">
        <f t="shared" ref="F45:F52" si="10">E45/C45</f>
        <v>1.2193530000000001E-3</v>
      </c>
      <c r="G45" s="10">
        <f t="shared" ref="G45:G52" si="11">C45-E45</f>
        <v>2127076.176838431</v>
      </c>
    </row>
    <row r="46" spans="1:7" ht="16.5" x14ac:dyDescent="0.3">
      <c r="A46" s="7" t="s">
        <v>45</v>
      </c>
      <c r="B46" s="2">
        <v>300139</v>
      </c>
      <c r="C46" s="2">
        <v>300139</v>
      </c>
      <c r="D46" s="8">
        <f t="shared" si="8"/>
        <v>1</v>
      </c>
      <c r="E46" s="2">
        <f t="shared" si="9"/>
        <v>365.97539006700003</v>
      </c>
      <c r="F46" s="9">
        <f t="shared" si="10"/>
        <v>1.2193530000000001E-3</v>
      </c>
      <c r="G46" s="10">
        <f t="shared" si="11"/>
        <v>299773.02460993303</v>
      </c>
    </row>
    <row r="47" spans="1:7" ht="16.5" hidden="1" x14ac:dyDescent="0.3">
      <c r="A47" s="7" t="s">
        <v>46</v>
      </c>
      <c r="C47" s="2" t="s">
        <v>25</v>
      </c>
      <c r="D47" s="8" t="e">
        <f t="shared" si="8"/>
        <v>#VALUE!</v>
      </c>
      <c r="E47" s="2">
        <f t="shared" si="9"/>
        <v>0</v>
      </c>
      <c r="F47" s="9" t="e">
        <f t="shared" si="10"/>
        <v>#VALUE!</v>
      </c>
      <c r="G47" s="10" t="e">
        <f t="shared" si="11"/>
        <v>#VALUE!</v>
      </c>
    </row>
    <row r="48" spans="1:7" ht="16.5" x14ac:dyDescent="0.3">
      <c r="A48" s="7" t="s">
        <v>47</v>
      </c>
      <c r="B48" s="2">
        <f>594831245</f>
        <v>594831245</v>
      </c>
      <c r="C48" s="2">
        <v>675594994</v>
      </c>
      <c r="D48" s="8">
        <f t="shared" si="8"/>
        <v>0.88045537679043251</v>
      </c>
      <c r="E48" s="2">
        <f t="shared" si="9"/>
        <v>725309.26308448508</v>
      </c>
      <c r="F48" s="9">
        <f t="shared" si="10"/>
        <v>1.0735859050555443E-3</v>
      </c>
      <c r="G48" s="10">
        <f t="shared" si="11"/>
        <v>674869684.73691547</v>
      </c>
    </row>
    <row r="49" spans="1:7" ht="16.5" hidden="1" x14ac:dyDescent="0.3">
      <c r="A49" s="7" t="s">
        <v>48</v>
      </c>
      <c r="D49" s="8" t="e">
        <f t="shared" si="8"/>
        <v>#DIV/0!</v>
      </c>
      <c r="E49" s="2">
        <f t="shared" si="9"/>
        <v>0</v>
      </c>
      <c r="F49" s="9" t="e">
        <f t="shared" si="10"/>
        <v>#DIV/0!</v>
      </c>
      <c r="G49" s="10">
        <f t="shared" si="11"/>
        <v>0</v>
      </c>
    </row>
    <row r="50" spans="1:7" ht="16.5" x14ac:dyDescent="0.3">
      <c r="A50" s="7" t="s">
        <v>49</v>
      </c>
      <c r="B50" s="2">
        <f>96616843</f>
        <v>96616843</v>
      </c>
      <c r="C50" s="2">
        <v>96616843</v>
      </c>
      <c r="D50" s="8">
        <f t="shared" si="8"/>
        <v>1</v>
      </c>
      <c r="E50" s="2">
        <f t="shared" si="9"/>
        <v>117810.03736257901</v>
      </c>
      <c r="F50" s="9">
        <f t="shared" si="10"/>
        <v>1.2193530000000001E-3</v>
      </c>
      <c r="G50" s="10">
        <f t="shared" si="11"/>
        <v>96499032.962637424</v>
      </c>
    </row>
    <row r="51" spans="1:7" ht="16.5" x14ac:dyDescent="0.3">
      <c r="A51" s="7" t="s">
        <v>50</v>
      </c>
      <c r="B51" s="2">
        <v>30582097</v>
      </c>
      <c r="C51" s="2">
        <v>30582097</v>
      </c>
      <c r="D51" s="8">
        <f t="shared" si="8"/>
        <v>1</v>
      </c>
      <c r="E51" s="2">
        <f t="shared" si="9"/>
        <v>37290.371723241005</v>
      </c>
      <c r="F51" s="9">
        <f t="shared" si="10"/>
        <v>1.2193530000000003E-3</v>
      </c>
      <c r="G51" s="10">
        <f t="shared" si="11"/>
        <v>30544806.628276758</v>
      </c>
    </row>
    <row r="52" spans="1:7" ht="16.5" x14ac:dyDescent="0.3">
      <c r="A52" s="12" t="s">
        <v>20</v>
      </c>
      <c r="B52" s="2">
        <f>SUM(B45:B51)</f>
        <v>724459997</v>
      </c>
      <c r="C52" s="2">
        <v>805223746</v>
      </c>
      <c r="D52" s="8">
        <f t="shared" si="8"/>
        <v>0.89970023934192322</v>
      </c>
      <c r="E52" s="2">
        <f t="shared" si="9"/>
        <v>883372.47072194109</v>
      </c>
      <c r="F52" s="9">
        <f t="shared" si="10"/>
        <v>1.0970521859422922E-3</v>
      </c>
      <c r="G52" s="10">
        <f t="shared" si="11"/>
        <v>804340373.52927804</v>
      </c>
    </row>
    <row r="53" spans="1:7" ht="16.5" x14ac:dyDescent="0.3">
      <c r="A53" s="7"/>
      <c r="C53" s="2" t="s">
        <v>25</v>
      </c>
    </row>
    <row r="54" spans="1:7" ht="16.5" x14ac:dyDescent="0.3">
      <c r="A54" s="13" t="s">
        <v>51</v>
      </c>
    </row>
    <row r="55" spans="1:7" ht="16.5" x14ac:dyDescent="0.3">
      <c r="A55" s="7" t="s">
        <v>52</v>
      </c>
      <c r="B55" s="2">
        <v>839250228</v>
      </c>
      <c r="C55" s="2">
        <v>954073857</v>
      </c>
      <c r="D55" s="8">
        <f t="shared" ref="D55:D62" si="12">B55/C55</f>
        <v>0.87964911924004219</v>
      </c>
      <c r="E55" s="2">
        <f t="shared" ref="E55:E62" si="13">B55*0.001219353</f>
        <v>1023342.283262484</v>
      </c>
      <c r="F55" s="9">
        <f t="shared" ref="F55:F62" si="14">E55/C55</f>
        <v>1.0726027924927032E-3</v>
      </c>
      <c r="G55" s="10">
        <f t="shared" ref="G55:G62" si="15">C55-E55</f>
        <v>953050514.71673751</v>
      </c>
    </row>
    <row r="56" spans="1:7" ht="16.5" x14ac:dyDescent="0.3">
      <c r="A56" s="7" t="s">
        <v>53</v>
      </c>
      <c r="B56" s="2">
        <v>60706499</v>
      </c>
      <c r="C56" s="2">
        <v>60706499</v>
      </c>
      <c r="D56" s="8">
        <f t="shared" si="12"/>
        <v>1</v>
      </c>
      <c r="E56" s="2">
        <f t="shared" si="13"/>
        <v>74022.651675147004</v>
      </c>
      <c r="F56" s="9">
        <f t="shared" si="14"/>
        <v>1.2193530000000001E-3</v>
      </c>
      <c r="G56" s="10">
        <f t="shared" si="15"/>
        <v>60632476.34832485</v>
      </c>
    </row>
    <row r="57" spans="1:7" ht="16.5" x14ac:dyDescent="0.3">
      <c r="A57" s="7" t="s">
        <v>54</v>
      </c>
      <c r="B57" s="2">
        <v>4417593</v>
      </c>
      <c r="C57" s="2">
        <v>4417593</v>
      </c>
      <c r="D57" s="8">
        <f t="shared" si="12"/>
        <v>1</v>
      </c>
      <c r="E57" s="2">
        <f t="shared" si="13"/>
        <v>5386.6052773290003</v>
      </c>
      <c r="F57" s="9">
        <f t="shared" si="14"/>
        <v>1.2193530000000001E-3</v>
      </c>
      <c r="G57" s="10">
        <f t="shared" si="15"/>
        <v>4412206.3947226712</v>
      </c>
    </row>
    <row r="58" spans="1:7" ht="16.5" x14ac:dyDescent="0.3">
      <c r="A58" s="7" t="s">
        <v>55</v>
      </c>
      <c r="B58" s="2">
        <f>313550891</f>
        <v>313550891</v>
      </c>
      <c r="C58" s="2">
        <v>339073891</v>
      </c>
      <c r="D58" s="8">
        <f t="shared" si="12"/>
        <v>0.92472732145572367</v>
      </c>
      <c r="E58" s="2">
        <f t="shared" si="13"/>
        <v>382329.21959352301</v>
      </c>
      <c r="F58" s="9">
        <f t="shared" si="14"/>
        <v>1.1275690335990011E-3</v>
      </c>
      <c r="G58" s="10">
        <f t="shared" si="15"/>
        <v>338691561.78040648</v>
      </c>
    </row>
    <row r="59" spans="1:7" ht="16.5" x14ac:dyDescent="0.3">
      <c r="A59" s="7" t="s">
        <v>56</v>
      </c>
      <c r="B59" s="2">
        <v>42120379</v>
      </c>
      <c r="C59" s="2">
        <v>42120379</v>
      </c>
      <c r="D59" s="8">
        <f t="shared" si="12"/>
        <v>1</v>
      </c>
      <c r="E59" s="2">
        <f t="shared" si="13"/>
        <v>51359.610494787004</v>
      </c>
      <c r="F59" s="9">
        <f t="shared" si="14"/>
        <v>1.2193530000000001E-3</v>
      </c>
      <c r="G59" s="10">
        <f t="shared" si="15"/>
        <v>42069019.389505215</v>
      </c>
    </row>
    <row r="60" spans="1:7" ht="16.5" x14ac:dyDescent="0.3">
      <c r="A60" s="7" t="s">
        <v>57</v>
      </c>
      <c r="B60" s="2">
        <v>12285000</v>
      </c>
      <c r="C60" s="2">
        <v>12285000</v>
      </c>
      <c r="D60" s="8">
        <f t="shared" si="12"/>
        <v>1</v>
      </c>
      <c r="E60" s="2">
        <f t="shared" si="13"/>
        <v>14979.751605000001</v>
      </c>
      <c r="F60" s="9">
        <f t="shared" si="14"/>
        <v>1.2193530000000001E-3</v>
      </c>
      <c r="G60" s="10">
        <f t="shared" si="15"/>
        <v>12270020.248395</v>
      </c>
    </row>
    <row r="61" spans="1:7" ht="16.5" x14ac:dyDescent="0.3">
      <c r="A61" s="7" t="s">
        <v>58</v>
      </c>
      <c r="B61" s="2">
        <f>34438743</f>
        <v>34438743</v>
      </c>
      <c r="C61" s="2">
        <v>36138743</v>
      </c>
      <c r="D61" s="8">
        <f t="shared" si="12"/>
        <v>0.95295907220680032</v>
      </c>
      <c r="E61" s="2">
        <f t="shared" si="13"/>
        <v>41992.984593279005</v>
      </c>
      <c r="F61" s="9">
        <f t="shared" si="14"/>
        <v>1.1619935035725787E-3</v>
      </c>
      <c r="G61" s="10">
        <f t="shared" si="15"/>
        <v>36096750.01540672</v>
      </c>
    </row>
    <row r="62" spans="1:7" ht="16.5" x14ac:dyDescent="0.3">
      <c r="A62" s="12" t="s">
        <v>20</v>
      </c>
      <c r="B62" s="2">
        <f>SUM(B55:B61)</f>
        <v>1306769333</v>
      </c>
      <c r="C62" s="2">
        <v>1448815962</v>
      </c>
      <c r="D62" s="8">
        <f t="shared" si="12"/>
        <v>0.90195674763003475</v>
      </c>
      <c r="E62" s="2">
        <f t="shared" si="13"/>
        <v>1593413.106501549</v>
      </c>
      <c r="F62" s="9">
        <f t="shared" si="14"/>
        <v>1.0998036660929257E-3</v>
      </c>
      <c r="G62" s="10">
        <f t="shared" si="15"/>
        <v>1447222548.8934984</v>
      </c>
    </row>
    <row r="63" spans="1:7" ht="16.5" x14ac:dyDescent="0.3">
      <c r="A63" s="1"/>
    </row>
    <row r="64" spans="1:7" ht="16.5" x14ac:dyDescent="0.3">
      <c r="A64" s="16"/>
    </row>
    <row r="65" spans="1:7" ht="16.5" x14ac:dyDescent="0.3">
      <c r="A65" s="13" t="s">
        <v>59</v>
      </c>
    </row>
    <row r="66" spans="1:7" ht="16.5" x14ac:dyDescent="0.3">
      <c r="A66" s="7" t="s">
        <v>60</v>
      </c>
      <c r="B66" s="2">
        <f>21999739</f>
        <v>21999739</v>
      </c>
      <c r="C66" s="2">
        <v>28169739</v>
      </c>
      <c r="D66" s="8">
        <f t="shared" ref="D66:D86" si="16">B66/C66</f>
        <v>0.78097063661115218</v>
      </c>
      <c r="E66" s="2">
        <f t="shared" ref="E66:E87" si="17">B66*0.001219353</f>
        <v>26825.447748867002</v>
      </c>
      <c r="F66" s="9">
        <f t="shared" ref="F66:F87" si="18">E66/C66</f>
        <v>9.5227888866371822E-4</v>
      </c>
      <c r="G66" s="10">
        <f t="shared" ref="G66:G87" si="19">C66-E66</f>
        <v>28142913.552251134</v>
      </c>
    </row>
    <row r="67" spans="1:7" ht="16.5" hidden="1" x14ac:dyDescent="0.3">
      <c r="A67" s="7" t="s">
        <v>61</v>
      </c>
      <c r="D67" s="8" t="e">
        <f t="shared" si="16"/>
        <v>#DIV/0!</v>
      </c>
      <c r="E67" s="2">
        <f t="shared" si="17"/>
        <v>0</v>
      </c>
      <c r="F67" s="9" t="e">
        <f t="shared" si="18"/>
        <v>#DIV/0!</v>
      </c>
      <c r="G67" s="10">
        <f t="shared" si="19"/>
        <v>0</v>
      </c>
    </row>
    <row r="68" spans="1:7" ht="16.5" hidden="1" x14ac:dyDescent="0.3">
      <c r="A68" s="7" t="s">
        <v>62</v>
      </c>
      <c r="D68" s="8" t="e">
        <f t="shared" si="16"/>
        <v>#DIV/0!</v>
      </c>
      <c r="E68" s="2">
        <f t="shared" si="17"/>
        <v>0</v>
      </c>
      <c r="F68" s="9" t="e">
        <f t="shared" si="18"/>
        <v>#DIV/0!</v>
      </c>
      <c r="G68" s="10">
        <f t="shared" si="19"/>
        <v>0</v>
      </c>
    </row>
    <row r="69" spans="1:7" ht="16.5" x14ac:dyDescent="0.3">
      <c r="A69" s="7" t="s">
        <v>63</v>
      </c>
      <c r="B69" s="2">
        <f>21535471+6733480</f>
        <v>28268951</v>
      </c>
      <c r="C69" s="2">
        <v>28268951</v>
      </c>
      <c r="D69" s="8">
        <f t="shared" si="16"/>
        <v>1</v>
      </c>
      <c r="E69" s="2">
        <f t="shared" si="17"/>
        <v>34469.830208703002</v>
      </c>
      <c r="F69" s="9">
        <f t="shared" si="18"/>
        <v>1.2193530000000001E-3</v>
      </c>
      <c r="G69" s="10">
        <f t="shared" si="19"/>
        <v>28234481.169791296</v>
      </c>
    </row>
    <row r="70" spans="1:7" ht="16.5" x14ac:dyDescent="0.3">
      <c r="A70" s="7" t="s">
        <v>64</v>
      </c>
      <c r="B70" s="2">
        <v>10379221</v>
      </c>
      <c r="C70" s="2">
        <v>13379221</v>
      </c>
      <c r="D70" s="8">
        <f t="shared" si="16"/>
        <v>0.77577169851667749</v>
      </c>
      <c r="E70" s="2">
        <f t="shared" si="17"/>
        <v>12655.934264013</v>
      </c>
      <c r="F70" s="9">
        <f t="shared" si="18"/>
        <v>9.4593954790140624E-4</v>
      </c>
      <c r="G70" s="10">
        <f t="shared" si="19"/>
        <v>13366565.065735986</v>
      </c>
    </row>
    <row r="71" spans="1:7" ht="16.5" hidden="1" x14ac:dyDescent="0.3">
      <c r="A71" s="7" t="s">
        <v>65</v>
      </c>
      <c r="D71" s="8" t="e">
        <f t="shared" si="16"/>
        <v>#DIV/0!</v>
      </c>
      <c r="E71" s="2">
        <f t="shared" si="17"/>
        <v>0</v>
      </c>
      <c r="F71" s="9" t="e">
        <f t="shared" si="18"/>
        <v>#DIV/0!</v>
      </c>
      <c r="G71" s="10">
        <f t="shared" si="19"/>
        <v>0</v>
      </c>
    </row>
    <row r="72" spans="1:7" ht="16.5" x14ac:dyDescent="0.3">
      <c r="A72" s="7" t="s">
        <v>66</v>
      </c>
      <c r="B72" s="2">
        <v>10788480</v>
      </c>
      <c r="C72" s="2">
        <v>10788480</v>
      </c>
      <c r="D72" s="8">
        <f t="shared" si="16"/>
        <v>1</v>
      </c>
      <c r="E72" s="2">
        <f t="shared" si="17"/>
        <v>13154.965453440002</v>
      </c>
      <c r="F72" s="9">
        <f t="shared" si="18"/>
        <v>1.2193530000000001E-3</v>
      </c>
      <c r="G72" s="10">
        <f t="shared" si="19"/>
        <v>10775325.03454656</v>
      </c>
    </row>
    <row r="73" spans="1:7" ht="16.5" x14ac:dyDescent="0.3">
      <c r="A73" s="7" t="s">
        <v>67</v>
      </c>
      <c r="B73" s="2">
        <v>7142284</v>
      </c>
      <c r="C73" s="2">
        <v>7142284</v>
      </c>
      <c r="D73" s="8">
        <f t="shared" si="16"/>
        <v>1</v>
      </c>
      <c r="E73" s="2">
        <f t="shared" si="17"/>
        <v>8708.9654222520003</v>
      </c>
      <c r="F73" s="9">
        <f t="shared" si="18"/>
        <v>1.2193530000000001E-3</v>
      </c>
      <c r="G73" s="10">
        <f t="shared" si="19"/>
        <v>7133575.0345777478</v>
      </c>
    </row>
    <row r="74" spans="1:7" ht="16.5" x14ac:dyDescent="0.3">
      <c r="A74" s="7" t="s">
        <v>68</v>
      </c>
      <c r="B74" s="2">
        <v>12020252</v>
      </c>
      <c r="C74" s="2">
        <v>12020252</v>
      </c>
      <c r="D74" s="8">
        <f t="shared" si="16"/>
        <v>1</v>
      </c>
      <c r="E74" s="2">
        <f t="shared" si="17"/>
        <v>14656.930336956</v>
      </c>
      <c r="F74" s="9">
        <f t="shared" si="18"/>
        <v>1.2193530000000001E-3</v>
      </c>
      <c r="G74" s="10">
        <f t="shared" si="19"/>
        <v>12005595.069663044</v>
      </c>
    </row>
    <row r="75" spans="1:7" ht="16.5" x14ac:dyDescent="0.3">
      <c r="A75" s="7" t="s">
        <v>69</v>
      </c>
      <c r="B75" s="2">
        <v>1976189</v>
      </c>
      <c r="C75" s="2">
        <v>1976189</v>
      </c>
      <c r="D75" s="8">
        <f t="shared" si="16"/>
        <v>1</v>
      </c>
      <c r="E75" s="2">
        <f t="shared" si="17"/>
        <v>2409.6719857170001</v>
      </c>
      <c r="F75" s="9">
        <f t="shared" si="18"/>
        <v>1.2193530000000001E-3</v>
      </c>
      <c r="G75" s="10">
        <f t="shared" si="19"/>
        <v>1973779.328014283</v>
      </c>
    </row>
    <row r="76" spans="1:7" ht="16.5" x14ac:dyDescent="0.3">
      <c r="A76" s="7" t="s">
        <v>70</v>
      </c>
      <c r="C76" s="2">
        <v>1768980</v>
      </c>
      <c r="D76" s="8">
        <f t="shared" si="16"/>
        <v>0</v>
      </c>
      <c r="E76" s="2">
        <f t="shared" si="17"/>
        <v>0</v>
      </c>
      <c r="F76" s="9">
        <f t="shared" si="18"/>
        <v>0</v>
      </c>
      <c r="G76" s="10">
        <f t="shared" si="19"/>
        <v>1768980</v>
      </c>
    </row>
    <row r="77" spans="1:7" ht="16.5" x14ac:dyDescent="0.3">
      <c r="A77" s="7" t="s">
        <v>71</v>
      </c>
      <c r="B77" s="2">
        <v>289179</v>
      </c>
      <c r="C77" s="2">
        <v>289179</v>
      </c>
      <c r="D77" s="8">
        <f t="shared" si="16"/>
        <v>1</v>
      </c>
      <c r="E77" s="2">
        <f t="shared" si="17"/>
        <v>352.61128118700003</v>
      </c>
      <c r="F77" s="9">
        <f t="shared" si="18"/>
        <v>1.2193530000000001E-3</v>
      </c>
      <c r="G77" s="10">
        <f t="shared" si="19"/>
        <v>288826.38871881302</v>
      </c>
    </row>
    <row r="78" spans="1:7" ht="16.5" x14ac:dyDescent="0.3">
      <c r="A78" s="7" t="s">
        <v>72</v>
      </c>
      <c r="C78" s="2">
        <v>3129046</v>
      </c>
      <c r="D78" s="8">
        <f t="shared" si="16"/>
        <v>0</v>
      </c>
      <c r="E78" s="2">
        <f t="shared" si="17"/>
        <v>0</v>
      </c>
      <c r="F78" s="9">
        <f t="shared" si="18"/>
        <v>0</v>
      </c>
      <c r="G78" s="10">
        <f t="shared" si="19"/>
        <v>3129046</v>
      </c>
    </row>
    <row r="79" spans="1:7" ht="16.5" hidden="1" x14ac:dyDescent="0.3">
      <c r="A79" s="7" t="s">
        <v>73</v>
      </c>
      <c r="D79" s="8" t="e">
        <f t="shared" si="16"/>
        <v>#DIV/0!</v>
      </c>
      <c r="E79" s="2">
        <f t="shared" si="17"/>
        <v>0</v>
      </c>
      <c r="F79" s="9" t="e">
        <f t="shared" si="18"/>
        <v>#DIV/0!</v>
      </c>
      <c r="G79" s="10">
        <f t="shared" si="19"/>
        <v>0</v>
      </c>
    </row>
    <row r="80" spans="1:7" ht="16.5" x14ac:dyDescent="0.3">
      <c r="A80" s="7" t="s">
        <v>74</v>
      </c>
      <c r="B80" s="2">
        <v>879139</v>
      </c>
      <c r="C80" s="2">
        <v>879139</v>
      </c>
      <c r="D80" s="8">
        <f t="shared" si="16"/>
        <v>1</v>
      </c>
      <c r="E80" s="2">
        <f t="shared" si="17"/>
        <v>1071.980777067</v>
      </c>
      <c r="F80" s="9">
        <f t="shared" si="18"/>
        <v>1.2193530000000001E-3</v>
      </c>
      <c r="G80" s="10">
        <f t="shared" si="19"/>
        <v>878067.01922293298</v>
      </c>
    </row>
    <row r="81" spans="1:7" ht="16.5" hidden="1" x14ac:dyDescent="0.3">
      <c r="A81" s="7" t="s">
        <v>75</v>
      </c>
      <c r="D81" s="8" t="e">
        <f t="shared" si="16"/>
        <v>#DIV/0!</v>
      </c>
      <c r="E81" s="2">
        <f t="shared" si="17"/>
        <v>0</v>
      </c>
      <c r="F81" s="9" t="e">
        <f t="shared" si="18"/>
        <v>#DIV/0!</v>
      </c>
      <c r="G81" s="10">
        <f t="shared" si="19"/>
        <v>0</v>
      </c>
    </row>
    <row r="82" spans="1:7" ht="16.5" x14ac:dyDescent="0.3">
      <c r="A82" s="7" t="s">
        <v>76</v>
      </c>
      <c r="B82" s="2">
        <v>271315</v>
      </c>
      <c r="C82" s="2">
        <v>271315</v>
      </c>
      <c r="D82" s="8">
        <f t="shared" si="16"/>
        <v>1</v>
      </c>
      <c r="E82" s="2">
        <f t="shared" si="17"/>
        <v>330.82875919500003</v>
      </c>
      <c r="F82" s="9">
        <f t="shared" si="18"/>
        <v>1.2193530000000001E-3</v>
      </c>
      <c r="G82" s="10">
        <f t="shared" si="19"/>
        <v>270984.17124080501</v>
      </c>
    </row>
    <row r="83" spans="1:7" ht="16.5" hidden="1" x14ac:dyDescent="0.3">
      <c r="A83" s="7" t="s">
        <v>77</v>
      </c>
      <c r="D83" s="8" t="e">
        <f t="shared" si="16"/>
        <v>#DIV/0!</v>
      </c>
      <c r="E83" s="2">
        <f t="shared" si="17"/>
        <v>0</v>
      </c>
      <c r="F83" s="9" t="e">
        <f t="shared" si="18"/>
        <v>#DIV/0!</v>
      </c>
      <c r="G83" s="10">
        <f t="shared" si="19"/>
        <v>0</v>
      </c>
    </row>
    <row r="84" spans="1:7" ht="16.5" x14ac:dyDescent="0.3">
      <c r="A84" s="7" t="s">
        <v>78</v>
      </c>
      <c r="B84" s="2">
        <v>20679376</v>
      </c>
      <c r="C84" s="2">
        <v>20773376</v>
      </c>
      <c r="D84" s="8">
        <f t="shared" si="16"/>
        <v>0.99547497720158729</v>
      </c>
      <c r="E84" s="2">
        <f t="shared" si="17"/>
        <v>25215.459163728003</v>
      </c>
      <c r="F84" s="9">
        <f t="shared" si="18"/>
        <v>1.2138353998756872E-3</v>
      </c>
      <c r="G84" s="10">
        <f t="shared" si="19"/>
        <v>20748160.540836271</v>
      </c>
    </row>
    <row r="85" spans="1:7" ht="16.5" x14ac:dyDescent="0.3">
      <c r="A85" s="7" t="s">
        <v>79</v>
      </c>
      <c r="B85" s="2">
        <v>6614689</v>
      </c>
      <c r="C85" s="2">
        <v>8114689</v>
      </c>
      <c r="D85" s="8">
        <f t="shared" si="16"/>
        <v>0.81515003224399607</v>
      </c>
      <c r="E85" s="2">
        <f t="shared" si="17"/>
        <v>8065.6408762170004</v>
      </c>
      <c r="F85" s="9">
        <f t="shared" si="18"/>
        <v>9.9395563726681325E-4</v>
      </c>
      <c r="G85" s="10">
        <f t="shared" si="19"/>
        <v>8106623.3591237832</v>
      </c>
    </row>
    <row r="86" spans="1:7" ht="16.5" x14ac:dyDescent="0.3">
      <c r="A86" s="7" t="s">
        <v>80</v>
      </c>
      <c r="B86" s="2">
        <v>699759</v>
      </c>
      <c r="C86" s="2">
        <v>699759</v>
      </c>
      <c r="D86" s="8">
        <f t="shared" si="16"/>
        <v>1</v>
      </c>
      <c r="E86" s="2">
        <f t="shared" si="17"/>
        <v>853.25323592699999</v>
      </c>
      <c r="F86" s="9">
        <f t="shared" si="18"/>
        <v>1.2193530000000001E-3</v>
      </c>
      <c r="G86" s="10">
        <f t="shared" si="19"/>
        <v>698905.74676407303</v>
      </c>
    </row>
    <row r="87" spans="1:7" ht="16.5" x14ac:dyDescent="0.3">
      <c r="A87" s="12" t="s">
        <v>20</v>
      </c>
      <c r="B87" s="2">
        <f>SUM(B66:B86)</f>
        <v>122008573</v>
      </c>
      <c r="C87" s="2">
        <v>137670599</v>
      </c>
      <c r="D87" s="8">
        <f>B87/C87</f>
        <v>0.88623550624632641</v>
      </c>
      <c r="E87" s="2">
        <f t="shared" si="17"/>
        <v>148771.51951326901</v>
      </c>
      <c r="F87" s="9">
        <f t="shared" si="18"/>
        <v>1.0806339232479769E-3</v>
      </c>
      <c r="G87" s="10">
        <f t="shared" si="19"/>
        <v>137521827.48048672</v>
      </c>
    </row>
    <row r="88" spans="1:7" ht="16.5" x14ac:dyDescent="0.3">
      <c r="A88" s="7"/>
    </row>
    <row r="89" spans="1:7" ht="16.5" x14ac:dyDescent="0.3">
      <c r="A89" s="13" t="s">
        <v>81</v>
      </c>
    </row>
    <row r="90" spans="1:7" ht="16.5" x14ac:dyDescent="0.3">
      <c r="A90" s="7" t="s">
        <v>82</v>
      </c>
      <c r="B90" s="2">
        <v>3054947</v>
      </c>
      <c r="C90" s="2">
        <v>3054947</v>
      </c>
      <c r="D90" s="8">
        <f t="shared" ref="D90:D109" si="20">B90/C90</f>
        <v>1</v>
      </c>
      <c r="E90" s="2">
        <f t="shared" ref="E90:E109" si="21">B90*0.001219353</f>
        <v>3725.0587892910003</v>
      </c>
      <c r="F90" s="9">
        <f t="shared" ref="F90:F109" si="22">E90/C90</f>
        <v>1.2193530000000001E-3</v>
      </c>
      <c r="G90" s="10">
        <f t="shared" ref="G90:G109" si="23">C90-E90</f>
        <v>3051221.941210709</v>
      </c>
    </row>
    <row r="91" spans="1:7" ht="16.5" x14ac:dyDescent="0.3">
      <c r="A91" s="7" t="s">
        <v>83</v>
      </c>
      <c r="B91" s="2">
        <f>13693008+904726</f>
        <v>14597734</v>
      </c>
      <c r="C91" s="2">
        <v>14597733</v>
      </c>
      <c r="D91" s="8">
        <f t="shared" si="20"/>
        <v>1.0000000685037875</v>
      </c>
      <c r="E91" s="2">
        <f t="shared" si="21"/>
        <v>17799.790746102</v>
      </c>
      <c r="F91" s="9">
        <f t="shared" si="22"/>
        <v>1.2193530835302988E-3</v>
      </c>
      <c r="G91" s="10">
        <f t="shared" si="23"/>
        <v>14579933.209253898</v>
      </c>
    </row>
    <row r="92" spans="1:7" ht="16.5" hidden="1" x14ac:dyDescent="0.3">
      <c r="A92" s="7" t="s">
        <v>84</v>
      </c>
      <c r="D92" s="8" t="e">
        <f t="shared" si="20"/>
        <v>#DIV/0!</v>
      </c>
      <c r="E92" s="2">
        <f t="shared" si="21"/>
        <v>0</v>
      </c>
      <c r="F92" s="9" t="e">
        <f t="shared" si="22"/>
        <v>#DIV/0!</v>
      </c>
      <c r="G92" s="10">
        <f t="shared" si="23"/>
        <v>0</v>
      </c>
    </row>
    <row r="93" spans="1:7" ht="16.5" x14ac:dyDescent="0.3">
      <c r="A93" s="7" t="s">
        <v>85</v>
      </c>
      <c r="B93" s="2">
        <v>451557551</v>
      </c>
      <c r="C93" s="2">
        <v>471451551</v>
      </c>
      <c r="D93" s="8">
        <f t="shared" si="20"/>
        <v>0.95780266295061989</v>
      </c>
      <c r="E93" s="2">
        <f t="shared" si="21"/>
        <v>550608.05448450299</v>
      </c>
      <c r="F93" s="9">
        <f t="shared" si="22"/>
        <v>1.1678995504768273E-3</v>
      </c>
      <c r="G93" s="10">
        <f t="shared" si="23"/>
        <v>470900942.94551551</v>
      </c>
    </row>
    <row r="94" spans="1:7" ht="16.5" x14ac:dyDescent="0.3">
      <c r="A94" s="7" t="s">
        <v>86</v>
      </c>
      <c r="B94" s="2">
        <v>3634631</v>
      </c>
      <c r="C94" s="2">
        <v>3634631</v>
      </c>
      <c r="D94" s="8">
        <f t="shared" si="20"/>
        <v>1</v>
      </c>
      <c r="E94" s="2">
        <f t="shared" si="21"/>
        <v>4431.8982137430003</v>
      </c>
      <c r="F94" s="9">
        <f t="shared" si="22"/>
        <v>1.2193530000000001E-3</v>
      </c>
      <c r="G94" s="10">
        <f t="shared" si="23"/>
        <v>3630199.1017862568</v>
      </c>
    </row>
    <row r="95" spans="1:7" ht="16.5" x14ac:dyDescent="0.3">
      <c r="A95" s="7" t="s">
        <v>87</v>
      </c>
      <c r="B95" s="2">
        <f>39187258</f>
        <v>39187258</v>
      </c>
      <c r="C95" s="2">
        <v>39687258</v>
      </c>
      <c r="D95" s="8">
        <f t="shared" si="20"/>
        <v>0.98740149798204757</v>
      </c>
      <c r="E95" s="2">
        <f t="shared" si="21"/>
        <v>47783.100604074003</v>
      </c>
      <c r="F95" s="9">
        <f t="shared" si="22"/>
        <v>1.2039909787689037E-3</v>
      </c>
      <c r="G95" s="10">
        <f t="shared" si="23"/>
        <v>39639474.899395928</v>
      </c>
    </row>
    <row r="96" spans="1:7" ht="16.5" x14ac:dyDescent="0.3">
      <c r="A96" s="7" t="s">
        <v>88</v>
      </c>
      <c r="B96" s="2">
        <v>8606800</v>
      </c>
      <c r="C96" s="2">
        <v>55606800</v>
      </c>
      <c r="D96" s="8">
        <f t="shared" si="20"/>
        <v>0.15477963126811828</v>
      </c>
      <c r="E96" s="2">
        <f t="shared" si="21"/>
        <v>10494.727400400001</v>
      </c>
      <c r="F96" s="9">
        <f t="shared" si="22"/>
        <v>1.8873100772567387E-4</v>
      </c>
      <c r="G96" s="10">
        <f t="shared" si="23"/>
        <v>55596305.2725996</v>
      </c>
    </row>
    <row r="97" spans="1:7" ht="16.5" x14ac:dyDescent="0.3">
      <c r="A97" s="7" t="s">
        <v>89</v>
      </c>
      <c r="B97" s="2">
        <v>1748367</v>
      </c>
      <c r="C97" s="2">
        <v>1748367</v>
      </c>
      <c r="D97" s="8">
        <f t="shared" si="20"/>
        <v>1</v>
      </c>
      <c r="E97" s="2">
        <f t="shared" si="21"/>
        <v>2131.876546551</v>
      </c>
      <c r="F97" s="9">
        <f t="shared" si="22"/>
        <v>1.2193530000000001E-3</v>
      </c>
      <c r="G97" s="10">
        <f t="shared" si="23"/>
        <v>1746235.123453449</v>
      </c>
    </row>
    <row r="98" spans="1:7" ht="16.5" x14ac:dyDescent="0.3">
      <c r="A98" s="7" t="s">
        <v>90</v>
      </c>
      <c r="B98" s="2">
        <v>16099353</v>
      </c>
      <c r="C98" s="2">
        <v>16099353</v>
      </c>
      <c r="D98" s="8">
        <f t="shared" si="20"/>
        <v>1</v>
      </c>
      <c r="E98" s="2">
        <f t="shared" si="21"/>
        <v>19630.794378609</v>
      </c>
      <c r="F98" s="9">
        <f t="shared" si="22"/>
        <v>1.2193530000000001E-3</v>
      </c>
      <c r="G98" s="10">
        <f t="shared" si="23"/>
        <v>16079722.205621392</v>
      </c>
    </row>
    <row r="99" spans="1:7" ht="16.5" x14ac:dyDescent="0.3">
      <c r="A99" s="7" t="s">
        <v>91</v>
      </c>
      <c r="B99" s="2">
        <v>14370884</v>
      </c>
      <c r="C99" s="2">
        <v>14370884</v>
      </c>
      <c r="D99" s="8">
        <f t="shared" si="20"/>
        <v>1</v>
      </c>
      <c r="E99" s="2">
        <f t="shared" si="21"/>
        <v>17523.180518052002</v>
      </c>
      <c r="F99" s="9">
        <f t="shared" si="22"/>
        <v>1.2193530000000001E-3</v>
      </c>
      <c r="G99" s="10">
        <f t="shared" si="23"/>
        <v>14353360.819481948</v>
      </c>
    </row>
    <row r="100" spans="1:7" ht="16.5" hidden="1" x14ac:dyDescent="0.3">
      <c r="A100" s="7" t="s">
        <v>92</v>
      </c>
      <c r="C100" s="2" t="s">
        <v>25</v>
      </c>
      <c r="D100" s="8" t="e">
        <f t="shared" si="20"/>
        <v>#VALUE!</v>
      </c>
      <c r="E100" s="2">
        <f t="shared" si="21"/>
        <v>0</v>
      </c>
      <c r="F100" s="9" t="e">
        <f t="shared" si="22"/>
        <v>#VALUE!</v>
      </c>
      <c r="G100" s="10" t="e">
        <f t="shared" si="23"/>
        <v>#VALUE!</v>
      </c>
    </row>
    <row r="101" spans="1:7" ht="16.5" x14ac:dyDescent="0.3">
      <c r="A101" s="7" t="s">
        <v>93</v>
      </c>
      <c r="B101" s="2">
        <v>371391</v>
      </c>
      <c r="C101" s="2">
        <v>3554474</v>
      </c>
      <c r="D101" s="8">
        <f t="shared" si="20"/>
        <v>0.10448550193361943</v>
      </c>
      <c r="E101" s="2">
        <f t="shared" si="21"/>
        <v>452.85673002300001</v>
      </c>
      <c r="F101" s="9">
        <f t="shared" si="22"/>
        <v>1.2740471023926466E-4</v>
      </c>
      <c r="G101" s="10">
        <f t="shared" si="23"/>
        <v>3554021.1432699771</v>
      </c>
    </row>
    <row r="102" spans="1:7" ht="16.5" x14ac:dyDescent="0.3">
      <c r="A102" s="7" t="s">
        <v>94</v>
      </c>
      <c r="B102" s="2">
        <v>10219876</v>
      </c>
      <c r="C102" s="2">
        <v>10219876</v>
      </c>
      <c r="D102" s="8">
        <f t="shared" si="20"/>
        <v>1</v>
      </c>
      <c r="E102" s="2">
        <f t="shared" si="21"/>
        <v>12461.636460228001</v>
      </c>
      <c r="F102" s="9">
        <f t="shared" si="22"/>
        <v>1.2193530000000001E-3</v>
      </c>
      <c r="G102" s="10">
        <f t="shared" si="23"/>
        <v>10207414.363539772</v>
      </c>
    </row>
    <row r="103" spans="1:7" ht="16.5" x14ac:dyDescent="0.3">
      <c r="A103" s="7" t="s">
        <v>95</v>
      </c>
      <c r="B103" s="2">
        <v>3766869</v>
      </c>
      <c r="C103" s="2">
        <v>3766869</v>
      </c>
      <c r="D103" s="8">
        <f t="shared" si="20"/>
        <v>1</v>
      </c>
      <c r="E103" s="2">
        <f t="shared" si="21"/>
        <v>4593.1430157570003</v>
      </c>
      <c r="F103" s="9">
        <f t="shared" si="22"/>
        <v>1.2193530000000001E-3</v>
      </c>
      <c r="G103" s="10">
        <f t="shared" si="23"/>
        <v>3762275.8569842428</v>
      </c>
    </row>
    <row r="104" spans="1:7" ht="16.5" x14ac:dyDescent="0.3">
      <c r="A104" s="7" t="s">
        <v>96</v>
      </c>
      <c r="B104" s="2">
        <v>2469692</v>
      </c>
      <c r="C104" s="2">
        <v>2469692</v>
      </c>
      <c r="D104" s="8">
        <f t="shared" si="20"/>
        <v>1</v>
      </c>
      <c r="E104" s="2">
        <f t="shared" si="21"/>
        <v>3011.4263492760001</v>
      </c>
      <c r="F104" s="9">
        <f t="shared" si="22"/>
        <v>1.2193530000000001E-3</v>
      </c>
      <c r="G104" s="10">
        <f t="shared" si="23"/>
        <v>2466680.5736507238</v>
      </c>
    </row>
    <row r="105" spans="1:7" ht="16.5" x14ac:dyDescent="0.3">
      <c r="A105" s="7" t="s">
        <v>97</v>
      </c>
      <c r="B105" s="2">
        <v>95826223</v>
      </c>
      <c r="C105" s="2">
        <v>95826223</v>
      </c>
      <c r="D105" s="8">
        <f t="shared" si="20"/>
        <v>1</v>
      </c>
      <c r="E105" s="2">
        <f t="shared" si="21"/>
        <v>116845.99249371901</v>
      </c>
      <c r="F105" s="9">
        <f t="shared" si="22"/>
        <v>1.2193530000000001E-3</v>
      </c>
      <c r="G105" s="10">
        <f t="shared" si="23"/>
        <v>95709377.007506281</v>
      </c>
    </row>
    <row r="106" spans="1:7" ht="16.5" x14ac:dyDescent="0.3">
      <c r="A106" s="7" t="s">
        <v>98</v>
      </c>
      <c r="B106" s="17">
        <v>7300000</v>
      </c>
      <c r="C106" s="2">
        <v>17300000</v>
      </c>
      <c r="D106" s="8">
        <f t="shared" si="20"/>
        <v>0.42196531791907516</v>
      </c>
      <c r="E106" s="2">
        <f t="shared" si="21"/>
        <v>8901.2769000000008</v>
      </c>
      <c r="F106" s="9">
        <f t="shared" si="22"/>
        <v>5.1452467630057808E-4</v>
      </c>
      <c r="G106" s="10">
        <f t="shared" si="23"/>
        <v>17291098.723099999</v>
      </c>
    </row>
    <row r="107" spans="1:7" ht="16.5" x14ac:dyDescent="0.3">
      <c r="A107" s="7" t="s">
        <v>99</v>
      </c>
      <c r="B107" s="2">
        <v>2750000</v>
      </c>
      <c r="C107" s="2">
        <v>2750000</v>
      </c>
      <c r="D107" s="8">
        <f t="shared" si="20"/>
        <v>1</v>
      </c>
      <c r="E107" s="2">
        <f t="shared" si="21"/>
        <v>3353.22075</v>
      </c>
      <c r="F107" s="9">
        <f t="shared" si="22"/>
        <v>1.2193530000000001E-3</v>
      </c>
      <c r="G107" s="10">
        <f t="shared" si="23"/>
        <v>2746646.7792500001</v>
      </c>
    </row>
    <row r="108" spans="1:7" ht="16.5" x14ac:dyDescent="0.3">
      <c r="A108" s="7" t="s">
        <v>100</v>
      </c>
      <c r="B108" s="2">
        <v>2750000</v>
      </c>
      <c r="C108" s="2">
        <v>2750000</v>
      </c>
      <c r="D108" s="8">
        <f t="shared" si="20"/>
        <v>1</v>
      </c>
      <c r="E108" s="2">
        <f t="shared" si="21"/>
        <v>3353.22075</v>
      </c>
      <c r="F108" s="9">
        <f t="shared" si="22"/>
        <v>1.2193530000000001E-3</v>
      </c>
      <c r="G108" s="10">
        <f t="shared" si="23"/>
        <v>2746646.7792500001</v>
      </c>
    </row>
    <row r="109" spans="1:7" ht="16.5" x14ac:dyDescent="0.3">
      <c r="A109" s="12" t="s">
        <v>20</v>
      </c>
      <c r="B109" s="2">
        <f>SUM(B90:B108)</f>
        <v>678311576</v>
      </c>
      <c r="C109" s="17">
        <v>758888658</v>
      </c>
      <c r="D109" s="8">
        <f t="shared" si="20"/>
        <v>0.89382226081444482</v>
      </c>
      <c r="E109" s="2">
        <f t="shared" si="21"/>
        <v>827101.25513032801</v>
      </c>
      <c r="F109" s="9">
        <f t="shared" si="22"/>
        <v>1.0898848551908757E-3</v>
      </c>
      <c r="G109" s="10">
        <f t="shared" si="23"/>
        <v>758061556.74486971</v>
      </c>
    </row>
    <row r="110" spans="1:7" ht="16.5" x14ac:dyDescent="0.3">
      <c r="A110" s="7"/>
    </row>
    <row r="111" spans="1:7" ht="16.5" x14ac:dyDescent="0.3">
      <c r="A111" s="13" t="s">
        <v>101</v>
      </c>
    </row>
    <row r="112" spans="1:7" ht="16.5" x14ac:dyDescent="0.3">
      <c r="A112" s="16" t="s">
        <v>102</v>
      </c>
      <c r="B112" s="2">
        <v>10898183</v>
      </c>
      <c r="C112" s="2">
        <v>10898183</v>
      </c>
      <c r="D112" s="8">
        <f t="shared" ref="D112:D115" si="24">B112/C112</f>
        <v>1</v>
      </c>
      <c r="E112" s="2">
        <f>B112*0.001219353</f>
        <v>13288.732135599001</v>
      </c>
      <c r="F112" s="9">
        <f t="shared" ref="F112:F115" si="25">E112/C112</f>
        <v>1.2193530000000001E-3</v>
      </c>
      <c r="G112" s="10">
        <f>C112-E112</f>
        <v>10884894.267864401</v>
      </c>
    </row>
    <row r="113" spans="1:7" ht="16.5" hidden="1" x14ac:dyDescent="0.3">
      <c r="A113" s="16" t="s">
        <v>103</v>
      </c>
      <c r="D113" s="8" t="e">
        <f t="shared" si="24"/>
        <v>#DIV/0!</v>
      </c>
      <c r="E113" s="2">
        <f>B113*0.001219353</f>
        <v>0</v>
      </c>
      <c r="F113" s="9" t="e">
        <f t="shared" si="25"/>
        <v>#DIV/0!</v>
      </c>
      <c r="G113" s="10">
        <f>C113-E113</f>
        <v>0</v>
      </c>
    </row>
    <row r="114" spans="1:7" ht="16.5" x14ac:dyDescent="0.3">
      <c r="A114" s="7" t="s">
        <v>104</v>
      </c>
      <c r="C114" s="2">
        <v>15000000</v>
      </c>
      <c r="D114" s="8">
        <f t="shared" si="24"/>
        <v>0</v>
      </c>
      <c r="E114" s="2">
        <f>B114*0.001219353</f>
        <v>0</v>
      </c>
      <c r="F114" s="9">
        <f t="shared" si="25"/>
        <v>0</v>
      </c>
      <c r="G114" s="10">
        <f>C114-E114</f>
        <v>15000000</v>
      </c>
    </row>
    <row r="115" spans="1:7" ht="16.5" x14ac:dyDescent="0.3">
      <c r="A115" s="12" t="s">
        <v>105</v>
      </c>
      <c r="B115" s="2">
        <f>SUM(B112:B114)</f>
        <v>10898183</v>
      </c>
      <c r="C115" s="2">
        <v>25898183</v>
      </c>
      <c r="D115" s="8">
        <f t="shared" si="24"/>
        <v>0.42080878801420163</v>
      </c>
      <c r="E115" s="2">
        <f>B115*0.001219353</f>
        <v>13288.732135599001</v>
      </c>
      <c r="F115" s="9">
        <f t="shared" si="25"/>
        <v>5.1311445809148083E-4</v>
      </c>
      <c r="G115" s="10">
        <f>C115-E115</f>
        <v>25884894.267864402</v>
      </c>
    </row>
    <row r="116" spans="1:7" ht="17.25" thickBot="1" x14ac:dyDescent="0.35">
      <c r="A116" s="7"/>
    </row>
    <row r="117" spans="1:7" ht="17.25" thickBot="1" x14ac:dyDescent="0.3">
      <c r="A117" s="18" t="s">
        <v>106</v>
      </c>
    </row>
    <row r="118" spans="1:7" x14ac:dyDescent="0.25">
      <c r="A118" s="19" t="s">
        <v>106</v>
      </c>
      <c r="B118" s="2">
        <f>B115+B109+B87+B62+B52+B42+B19</f>
        <v>5570596657</v>
      </c>
      <c r="C118" s="2">
        <v>7193325390</v>
      </c>
      <c r="D118" s="8">
        <f>B118/C118</f>
        <v>0.77441188254101767</v>
      </c>
      <c r="E118" s="2">
        <f>E115+E109+E87+E62+E52+E42+E19</f>
        <v>6792523.7455029218</v>
      </c>
      <c r="F118" s="9">
        <f>E118/C118</f>
        <v>9.4428145221203761E-4</v>
      </c>
      <c r="G118" s="10">
        <f>C118-E118</f>
        <v>7186532866.2544975</v>
      </c>
    </row>
    <row r="119" spans="1:7" hidden="1" x14ac:dyDescent="0.25">
      <c r="A119" s="20" t="s">
        <v>107</v>
      </c>
      <c r="B119" s="2">
        <v>5564325178</v>
      </c>
    </row>
    <row r="120" spans="1:7" hidden="1" x14ac:dyDescent="0.25"/>
    <row r="121" spans="1:7" hidden="1" x14ac:dyDescent="0.25">
      <c r="A121" s="20" t="s">
        <v>108</v>
      </c>
      <c r="B121" s="2">
        <f>B118-B119</f>
        <v>6271479</v>
      </c>
    </row>
    <row r="122" spans="1:7" x14ac:dyDescent="0.25">
      <c r="A122" s="22"/>
    </row>
  </sheetData>
  <pageMargins left="0.7" right="0.7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FY15cuts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dblatt</dc:creator>
  <cp:lastModifiedBy>dblatt</cp:lastModifiedBy>
  <dcterms:created xsi:type="dcterms:W3CDTF">2014-07-03T18:08:22Z</dcterms:created>
  <dcterms:modified xsi:type="dcterms:W3CDTF">2014-07-03T18:08:55Z</dcterms:modified>
</cp:coreProperties>
</file>