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filterPrivacy="1"/>
  <xr:revisionPtr revIDLastSave="0" documentId="13_ncr:1_{194F56B9-33AB-4A5E-86DE-973AD950A511}" xr6:coauthVersionLast="36" xr6:coauthVersionMax="36" xr10:uidLastSave="{00000000-0000-0000-0000-000000000000}"/>
  <bookViews>
    <workbookView xWindow="0" yWindow="0" windowWidth="22260" windowHeight="12648" activeTab="11" xr2:uid="{00000000-000D-0000-FFFF-FFFF00000000}"/>
  </bookViews>
  <sheets>
    <sheet name="1" sheetId="1" r:id="rId1"/>
    <sheet name="2" sheetId="2" r:id="rId2"/>
    <sheet name="3" sheetId="13" r:id="rId3"/>
    <sheet name="4" sheetId="3" r:id="rId4"/>
    <sheet name="5" sheetId="5" r:id="rId5"/>
    <sheet name="6" sheetId="6" r:id="rId6"/>
    <sheet name="7" sheetId="7" r:id="rId7"/>
    <sheet name="8" sheetId="11" r:id="rId8"/>
    <sheet name="9" sheetId="12" r:id="rId9"/>
    <sheet name="10" sheetId="14" r:id="rId10"/>
    <sheet name="11" sheetId="8" r:id="rId11"/>
    <sheet name="12" sheetId="10" r:id="rId12"/>
    <sheet name="13" sheetId="15" r:id="rId13"/>
    <sheet name="14" sheetId="16" r:id="rId14"/>
    <sheet name="CensusData_forReference" sheetId="4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0" l="1"/>
  <c r="B13" i="10"/>
  <c r="B13" i="12" l="1"/>
  <c r="B7" i="12"/>
  <c r="I87" i="11"/>
  <c r="H87" i="11"/>
  <c r="G87" i="11"/>
  <c r="I86" i="11" l="1"/>
  <c r="I85" i="11"/>
  <c r="D85" i="11" l="1"/>
  <c r="C85" i="11"/>
  <c r="B85" i="11"/>
  <c r="F84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6" i="11"/>
  <c r="E84" i="11"/>
  <c r="D84" i="11"/>
  <c r="B9" i="14" l="1"/>
  <c r="F11" i="10" l="1"/>
  <c r="C10" i="10"/>
  <c r="F10" i="10" s="1"/>
  <c r="C9" i="10"/>
  <c r="F9" i="10" s="1"/>
  <c r="C8" i="10"/>
  <c r="F8" i="10" s="1"/>
  <c r="C7" i="10"/>
  <c r="F7" i="10" s="1"/>
  <c r="C6" i="10"/>
  <c r="F6" i="10" s="1"/>
  <c r="C5" i="10"/>
  <c r="F5" i="10" s="1"/>
  <c r="C4" i="10"/>
  <c r="F4" i="10" s="1"/>
  <c r="B5" i="10"/>
  <c r="B6" i="10"/>
  <c r="B7" i="10"/>
  <c r="B8" i="10"/>
  <c r="B9" i="10"/>
  <c r="B10" i="10"/>
  <c r="B11" i="10"/>
  <c r="B4" i="10"/>
  <c r="E4" i="10" l="1"/>
  <c r="E10" i="10"/>
  <c r="E9" i="10"/>
  <c r="E8" i="10"/>
  <c r="E7" i="10"/>
  <c r="E6" i="10"/>
  <c r="E5" i="10"/>
  <c r="E11" i="10"/>
  <c r="C4" i="13"/>
  <c r="E4" i="13"/>
  <c r="B4" i="13"/>
  <c r="A4" i="13"/>
  <c r="G4" i="13" l="1"/>
  <c r="H4" i="13" s="1"/>
  <c r="J4" i="13" s="1"/>
  <c r="F10" i="12"/>
  <c r="F9" i="12"/>
  <c r="F7" i="12"/>
  <c r="F6" i="12"/>
  <c r="G10" i="12"/>
  <c r="B12" i="12"/>
  <c r="G7" i="12" s="1"/>
  <c r="C84" i="11"/>
  <c r="B84" i="11"/>
  <c r="B10" i="12"/>
  <c r="G9" i="12" s="1"/>
  <c r="B6" i="12"/>
  <c r="B9" i="12" l="1"/>
  <c r="G6" i="12" s="1"/>
  <c r="H77" i="11"/>
  <c r="H78" i="11"/>
  <c r="H79" i="11"/>
  <c r="H80" i="11"/>
  <c r="H81" i="11"/>
  <c r="H82" i="11"/>
  <c r="G77" i="11"/>
  <c r="G78" i="11"/>
  <c r="G79" i="11"/>
  <c r="G80" i="11"/>
  <c r="G81" i="11"/>
  <c r="G82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6" i="11"/>
  <c r="H86" i="11" l="1"/>
  <c r="G86" i="11"/>
  <c r="H85" i="11"/>
  <c r="G85" i="11"/>
  <c r="E4" i="7" l="1"/>
  <c r="E5" i="7"/>
  <c r="E6" i="7"/>
  <c r="E7" i="7"/>
  <c r="E3" i="7"/>
  <c r="B7" i="7"/>
  <c r="B6" i="7"/>
  <c r="B5" i="7"/>
  <c r="B4" i="7"/>
  <c r="G4" i="7" s="1"/>
  <c r="H4" i="7" s="1"/>
  <c r="B3" i="7"/>
  <c r="A4" i="7"/>
  <c r="A5" i="7"/>
  <c r="A6" i="7"/>
  <c r="G5" i="7"/>
  <c r="H5" i="7" s="1"/>
  <c r="E4" i="6"/>
  <c r="E3" i="6"/>
  <c r="B4" i="6"/>
  <c r="G4" i="6" s="1"/>
  <c r="H4" i="6" s="1"/>
  <c r="B3" i="6"/>
  <c r="G3" i="6" s="1"/>
  <c r="H3" i="6" s="1"/>
  <c r="A4" i="6"/>
  <c r="A3" i="6"/>
  <c r="G6" i="7" l="1"/>
  <c r="H6" i="7" s="1"/>
  <c r="J6" i="7" s="1"/>
  <c r="G7" i="7"/>
  <c r="H7" i="7" s="1"/>
  <c r="J7" i="7" s="1"/>
  <c r="G3" i="7"/>
  <c r="J5" i="7"/>
  <c r="J4" i="7"/>
  <c r="J3" i="6"/>
  <c r="J4" i="6"/>
  <c r="C6" i="5"/>
  <c r="E7" i="5"/>
  <c r="E8" i="5"/>
  <c r="E9" i="5"/>
  <c r="E10" i="5"/>
  <c r="E12" i="5"/>
  <c r="E13" i="5"/>
  <c r="E6" i="5"/>
  <c r="E5" i="5"/>
  <c r="H3" i="7" l="1"/>
  <c r="J3" i="7" s="1"/>
  <c r="B13" i="5"/>
  <c r="G13" i="5" s="1"/>
  <c r="H13" i="5" s="1"/>
  <c r="J13" i="5" s="1"/>
  <c r="B12" i="5"/>
  <c r="G12" i="5" s="1"/>
  <c r="H12" i="5" s="1"/>
  <c r="J12" i="5" s="1"/>
  <c r="B10" i="5"/>
  <c r="G10" i="5" s="1"/>
  <c r="H10" i="5" s="1"/>
  <c r="J10" i="5" s="1"/>
  <c r="B9" i="5"/>
  <c r="G9" i="5" s="1"/>
  <c r="H9" i="5" s="1"/>
  <c r="J9" i="5" s="1"/>
  <c r="B8" i="5"/>
  <c r="G8" i="5" s="1"/>
  <c r="H8" i="5" s="1"/>
  <c r="J8" i="5" s="1"/>
  <c r="B7" i="5"/>
  <c r="G7" i="5" s="1"/>
  <c r="H7" i="5" s="1"/>
  <c r="J7" i="5" s="1"/>
  <c r="B6" i="5"/>
  <c r="G6" i="5" s="1"/>
  <c r="H6" i="5" s="1"/>
  <c r="J6" i="5" s="1"/>
  <c r="B5" i="5"/>
  <c r="G5" i="5" s="1"/>
  <c r="H5" i="5" s="1"/>
  <c r="J5" i="5" s="1"/>
  <c r="A12" i="5"/>
  <c r="A13" i="5"/>
  <c r="A6" i="5"/>
  <c r="A7" i="5"/>
  <c r="A8" i="5"/>
  <c r="A9" i="5"/>
  <c r="A5" i="5"/>
  <c r="C9" i="3"/>
  <c r="D9" i="3"/>
  <c r="D10" i="3" s="1"/>
  <c r="C8" i="3"/>
  <c r="D8" i="3"/>
  <c r="B8" i="3"/>
  <c r="B9" i="3"/>
  <c r="B10" i="3" s="1"/>
  <c r="A9" i="3"/>
  <c r="B7" i="3"/>
  <c r="H26" i="2"/>
  <c r="H27" i="2"/>
  <c r="H28" i="2"/>
  <c r="H29" i="2"/>
  <c r="H30" i="2"/>
  <c r="H32" i="2"/>
  <c r="H33" i="2"/>
  <c r="H34" i="2"/>
  <c r="H35" i="2"/>
  <c r="H36" i="2"/>
  <c r="G26" i="2"/>
  <c r="G27" i="2"/>
  <c r="G28" i="2"/>
  <c r="G29" i="2"/>
  <c r="G30" i="2"/>
  <c r="G32" i="2"/>
  <c r="G33" i="2"/>
  <c r="G34" i="2"/>
  <c r="G35" i="2"/>
  <c r="G36" i="2"/>
  <c r="F26" i="2"/>
  <c r="F27" i="2"/>
  <c r="F28" i="2"/>
  <c r="F29" i="2"/>
  <c r="F30" i="2"/>
  <c r="F32" i="2"/>
  <c r="F33" i="2"/>
  <c r="F34" i="2"/>
  <c r="F35" i="2"/>
  <c r="F36" i="2"/>
  <c r="H10" i="2"/>
  <c r="H11" i="2"/>
  <c r="H13" i="2"/>
  <c r="H14" i="2"/>
  <c r="H16" i="2"/>
  <c r="H17" i="2"/>
  <c r="H18" i="2"/>
  <c r="H19" i="2"/>
  <c r="H20" i="2"/>
  <c r="H21" i="2"/>
  <c r="H23" i="2"/>
  <c r="H24" i="2"/>
  <c r="H8" i="2"/>
  <c r="G10" i="2"/>
  <c r="G11" i="2"/>
  <c r="G13" i="2"/>
  <c r="G14" i="2"/>
  <c r="G16" i="2"/>
  <c r="G17" i="2"/>
  <c r="G18" i="2"/>
  <c r="G19" i="2"/>
  <c r="G20" i="2"/>
  <c r="G21" i="2"/>
  <c r="G23" i="2"/>
  <c r="G24" i="2"/>
  <c r="G8" i="2"/>
  <c r="F10" i="2"/>
  <c r="F11" i="2"/>
  <c r="F13" i="2"/>
  <c r="F14" i="2"/>
  <c r="F16" i="2"/>
  <c r="F17" i="2"/>
  <c r="F18" i="2"/>
  <c r="F19" i="2"/>
  <c r="F20" i="2"/>
  <c r="F21" i="2"/>
  <c r="F23" i="2"/>
  <c r="F24" i="2"/>
  <c r="F8" i="2"/>
  <c r="G7" i="2"/>
  <c r="H7" i="2"/>
  <c r="F7" i="2"/>
  <c r="C10" i="3" l="1"/>
  <c r="B8" i="1"/>
</calcChain>
</file>

<file path=xl/sharedStrings.xml><?xml version="1.0" encoding="utf-8"?>
<sst xmlns="http://schemas.openxmlformats.org/spreadsheetml/2006/main" count="1810" uniqueCount="1308">
  <si>
    <t>Federal cost</t>
  </si>
  <si>
    <t>State cost</t>
  </si>
  <si>
    <t>Total cost</t>
  </si>
  <si>
    <t>State cost, broken down</t>
  </si>
  <si>
    <t>SHOPP Fee</t>
  </si>
  <si>
    <t>Tobacco Tax</t>
  </si>
  <si>
    <t>Enhanced FMAP</t>
  </si>
  <si>
    <t>Other state sources</t>
  </si>
  <si>
    <t>Female</t>
  </si>
  <si>
    <t>Male</t>
  </si>
  <si>
    <t>Urban</t>
  </si>
  <si>
    <t>Rural</t>
  </si>
  <si>
    <t>AIAN</t>
  </si>
  <si>
    <t>AAPI</t>
  </si>
  <si>
    <t>Black / AA</t>
  </si>
  <si>
    <t>White</t>
  </si>
  <si>
    <t>Two or More</t>
  </si>
  <si>
    <t>Declined to Answer</t>
  </si>
  <si>
    <t>Hispanic</t>
  </si>
  <si>
    <t>Non-Hispanic</t>
  </si>
  <si>
    <t>New members</t>
  </si>
  <si>
    <t>Previously enrolled</t>
  </si>
  <si>
    <t>Total expansion</t>
  </si>
  <si>
    <t>Totals</t>
  </si>
  <si>
    <t>Percentage</t>
  </si>
  <si>
    <t>Total</t>
  </si>
  <si>
    <t>*includes those previously enrolled in SoonerPlan</t>
  </si>
  <si>
    <t>*excludes those previously enrolled in SoonerPlan</t>
  </si>
  <si>
    <t>24 and Under</t>
  </si>
  <si>
    <t>25-34</t>
  </si>
  <si>
    <t>35-44</t>
  </si>
  <si>
    <t>45-54</t>
  </si>
  <si>
    <t>55 and Older</t>
  </si>
  <si>
    <t>Oklahoma County</t>
  </si>
  <si>
    <t>Tulsa County</t>
  </si>
  <si>
    <t>Cleveland County</t>
  </si>
  <si>
    <t>Comanche County</t>
  </si>
  <si>
    <t>Pottawatomie County</t>
  </si>
  <si>
    <t>Percentage of total expansion</t>
  </si>
  <si>
    <t>Source: OHCA</t>
  </si>
  <si>
    <t/>
  </si>
  <si>
    <t>United States</t>
  </si>
  <si>
    <t>Oklahoma</t>
  </si>
  <si>
    <t>Insured</t>
  </si>
  <si>
    <t>Percent Insured</t>
  </si>
  <si>
    <t>Uninsured</t>
  </si>
  <si>
    <t>Percent Uninsured</t>
  </si>
  <si>
    <t>Label</t>
  </si>
  <si>
    <t>Estimate</t>
  </si>
  <si>
    <t>Margin of Error</t>
  </si>
  <si>
    <t>Civilian noninstitutionalized population</t>
  </si>
  <si>
    <t>321,525,041</t>
  </si>
  <si>
    <t>±9,950</t>
  </si>
  <si>
    <t>293,466,138</t>
  </si>
  <si>
    <t>±241,944</t>
  </si>
  <si>
    <t>91.3%</t>
  </si>
  <si>
    <t>±0.1</t>
  </si>
  <si>
    <t>28,058,903</t>
  </si>
  <si>
    <t>±247,178</t>
  </si>
  <si>
    <t>8.7%</t>
  </si>
  <si>
    <t>3,867,023</t>
  </si>
  <si>
    <t>±928</t>
  </si>
  <si>
    <t>3,310,379</t>
  </si>
  <si>
    <t>±6,898</t>
  </si>
  <si>
    <t>85.6%</t>
  </si>
  <si>
    <t>±0.2</t>
  </si>
  <si>
    <t>556,644</t>
  </si>
  <si>
    <t>±6,876</t>
  </si>
  <si>
    <t>14.4%</t>
  </si>
  <si>
    <t>AGE</t>
  </si>
  <si>
    <t>Under 6 years</t>
  </si>
  <si>
    <t>23,521,379</t>
  </si>
  <si>
    <t>±15,084</t>
  </si>
  <si>
    <t>22,519,138</t>
  </si>
  <si>
    <t>±17,952</t>
  </si>
  <si>
    <t>95.7%</t>
  </si>
  <si>
    <t>1,002,241</t>
  </si>
  <si>
    <t>±12,203</t>
  </si>
  <si>
    <t>4.3%</t>
  </si>
  <si>
    <t>312,412</t>
  </si>
  <si>
    <t>±1,456</t>
  </si>
  <si>
    <t>289,968</t>
  </si>
  <si>
    <t>±1,721</t>
  </si>
  <si>
    <t>92.8%</t>
  </si>
  <si>
    <t>±0.3</t>
  </si>
  <si>
    <t>22,444</t>
  </si>
  <si>
    <t>±1,080</t>
  </si>
  <si>
    <t>7.2%</t>
  </si>
  <si>
    <t>6 to 18 years</t>
  </si>
  <si>
    <t>54,060,901</t>
  </si>
  <si>
    <t>±20,124</t>
  </si>
  <si>
    <t>51,046,307</t>
  </si>
  <si>
    <t>±27,195</t>
  </si>
  <si>
    <t>94.4%</t>
  </si>
  <si>
    <t>3,014,594</t>
  </si>
  <si>
    <t>±25,685</t>
  </si>
  <si>
    <t>5.6%</t>
  </si>
  <si>
    <t>695,253</t>
  </si>
  <si>
    <t>±1,762</t>
  </si>
  <si>
    <t>631,816</t>
  </si>
  <si>
    <t>±2,572</t>
  </si>
  <si>
    <t>90.9%</t>
  </si>
  <si>
    <t>63,437</t>
  </si>
  <si>
    <t>±2,148</t>
  </si>
  <si>
    <t>9.1%</t>
  </si>
  <si>
    <t>19 to 25 years</t>
  </si>
  <si>
    <t>29,854,012</t>
  </si>
  <si>
    <t>±29,557</t>
  </si>
  <si>
    <t>25,585,349</t>
  </si>
  <si>
    <t>±32,169</t>
  </si>
  <si>
    <t>85.7%</t>
  </si>
  <si>
    <t>4,268,663</t>
  </si>
  <si>
    <t>±36,218</t>
  </si>
  <si>
    <t>14.3%</t>
  </si>
  <si>
    <t>370,639</t>
  </si>
  <si>
    <t>±2,403</t>
  </si>
  <si>
    <t>279,715</t>
  </si>
  <si>
    <t>±2,677</t>
  </si>
  <si>
    <t>75.5%</t>
  </si>
  <si>
    <t>±0.6</t>
  </si>
  <si>
    <t>90,924</t>
  </si>
  <si>
    <t>±2,188</t>
  </si>
  <si>
    <t>24.5%</t>
  </si>
  <si>
    <t>26 to 34 years</t>
  </si>
  <si>
    <t>39,733,565</t>
  </si>
  <si>
    <t>±23,462</t>
  </si>
  <si>
    <t>33,566,727</t>
  </si>
  <si>
    <t>±63,472</t>
  </si>
  <si>
    <t>84.5%</t>
  </si>
  <si>
    <t>6,166,838</t>
  </si>
  <si>
    <t>±55,460</t>
  </si>
  <si>
    <t>15.5%</t>
  </si>
  <si>
    <t>469,429</t>
  </si>
  <si>
    <t>±2,081</t>
  </si>
  <si>
    <t>350,142</t>
  </si>
  <si>
    <t>±2,801</t>
  </si>
  <si>
    <t>74.6%</t>
  </si>
  <si>
    <t>±0.5</t>
  </si>
  <si>
    <t>119,287</t>
  </si>
  <si>
    <t>±2,580</t>
  </si>
  <si>
    <t>25.4%</t>
  </si>
  <si>
    <t>35 to 44 years</t>
  </si>
  <si>
    <t>40,515,666</t>
  </si>
  <si>
    <t>±10,247</t>
  </si>
  <si>
    <t>35,106,537</t>
  </si>
  <si>
    <t>±61,275</t>
  </si>
  <si>
    <t>86.6%</t>
  </si>
  <si>
    <t>5,409,129</t>
  </si>
  <si>
    <t>±59,073</t>
  </si>
  <si>
    <t>13.4%</t>
  </si>
  <si>
    <t>478,489</t>
  </si>
  <si>
    <t>±1,189</t>
  </si>
  <si>
    <t>375,036</t>
  </si>
  <si>
    <t>±2,514</t>
  </si>
  <si>
    <t>78.4%</t>
  </si>
  <si>
    <t>103,453</t>
  </si>
  <si>
    <t>±2,281</t>
  </si>
  <si>
    <t>21.6%</t>
  </si>
  <si>
    <t>45 to 54 years</t>
  </si>
  <si>
    <t>41,040,536</t>
  </si>
  <si>
    <t>±9,540</t>
  </si>
  <si>
    <t>36,591,730</t>
  </si>
  <si>
    <t>±52,441</t>
  </si>
  <si>
    <t>89.2%</t>
  </si>
  <si>
    <t>4,448,806</t>
  </si>
  <si>
    <t>±47,374</t>
  </si>
  <si>
    <t>10.8%</t>
  </si>
  <si>
    <t>454,622</t>
  </si>
  <si>
    <t>±900</t>
  </si>
  <si>
    <t>370,500</t>
  </si>
  <si>
    <t>±2,110</t>
  </si>
  <si>
    <t>81.5%</t>
  </si>
  <si>
    <t>±0.4</t>
  </si>
  <si>
    <t>84,122</t>
  </si>
  <si>
    <t>±1,975</t>
  </si>
  <si>
    <t>18.5%</t>
  </si>
  <si>
    <t>55 to 64 years</t>
  </si>
  <si>
    <t>41,726,758</t>
  </si>
  <si>
    <t>±6,364</t>
  </si>
  <si>
    <t>38,379,711</t>
  </si>
  <si>
    <t>±34,456</t>
  </si>
  <si>
    <t>92.0%</t>
  </si>
  <si>
    <t>3,347,047</t>
  </si>
  <si>
    <t>±32,499</t>
  </si>
  <si>
    <t>8.0%</t>
  </si>
  <si>
    <t>485,302</t>
  </si>
  <si>
    <t>±795</t>
  </si>
  <si>
    <t>416,711</t>
  </si>
  <si>
    <t>±1,867</t>
  </si>
  <si>
    <t>85.9%</t>
  </si>
  <si>
    <t>68,591</t>
  </si>
  <si>
    <t>±1,690</t>
  </si>
  <si>
    <t>14.1%</t>
  </si>
  <si>
    <t>65 to 74 years</t>
  </si>
  <si>
    <t>30,206,525</t>
  </si>
  <si>
    <t>±5,823</t>
  </si>
  <si>
    <t>29,916,752</t>
  </si>
  <si>
    <t>±8,533</t>
  </si>
  <si>
    <t>99.0%</t>
  </si>
  <si>
    <t>289,773</t>
  </si>
  <si>
    <t>±6,983</t>
  </si>
  <si>
    <t>1.0%</t>
  </si>
  <si>
    <t>354,798</t>
  </si>
  <si>
    <t>±696</t>
  </si>
  <si>
    <t>351,361</t>
  </si>
  <si>
    <t>±973</t>
  </si>
  <si>
    <t>3,437</t>
  </si>
  <si>
    <t>±648</t>
  </si>
  <si>
    <t>75 years and older</t>
  </si>
  <si>
    <t>20,865,699</t>
  </si>
  <si>
    <t>±5,731</t>
  </si>
  <si>
    <t>20,753,887</t>
  </si>
  <si>
    <t>±5,906</t>
  </si>
  <si>
    <t>99.5%</t>
  </si>
  <si>
    <t>111,812</t>
  </si>
  <si>
    <t>±3,287</t>
  </si>
  <si>
    <t>0.5%</t>
  </si>
  <si>
    <t>246,079</t>
  </si>
  <si>
    <t>±619</t>
  </si>
  <si>
    <t>245,130</t>
  </si>
  <si>
    <t>±620</t>
  </si>
  <si>
    <t>99.6%</t>
  </si>
  <si>
    <t>949</t>
  </si>
  <si>
    <t>±228</t>
  </si>
  <si>
    <t>0.4%</t>
  </si>
  <si>
    <t>Under 19 years</t>
  </si>
  <si>
    <t>77,582,280</t>
  </si>
  <si>
    <t>±11,140</t>
  </si>
  <si>
    <t>73,565,445</t>
  </si>
  <si>
    <t>±32,644</t>
  </si>
  <si>
    <t>94.8%</t>
  </si>
  <si>
    <t>4,016,835</t>
  </si>
  <si>
    <t>±33,489</t>
  </si>
  <si>
    <t>5.2%</t>
  </si>
  <si>
    <t>1,007,665</t>
  </si>
  <si>
    <t>±987</t>
  </si>
  <si>
    <t>921,784</t>
  </si>
  <si>
    <t>±2,904</t>
  </si>
  <si>
    <t>91.5%</t>
  </si>
  <si>
    <t>85,881</t>
  </si>
  <si>
    <t>±2,624</t>
  </si>
  <si>
    <t>8.5%</t>
  </si>
  <si>
    <t>19 to 64 years</t>
  </si>
  <si>
    <t>192,870,537</t>
  </si>
  <si>
    <t>±13,732</t>
  </si>
  <si>
    <t>169,230,054</t>
  </si>
  <si>
    <t>±213,599</t>
  </si>
  <si>
    <t>87.7%</t>
  </si>
  <si>
    <t>23,640,483</t>
  </si>
  <si>
    <t>±214,539</t>
  </si>
  <si>
    <t>12.3%</t>
  </si>
  <si>
    <t>2,258,481</t>
  </si>
  <si>
    <t>±1,590</t>
  </si>
  <si>
    <t>1,792,104</t>
  </si>
  <si>
    <t>±5,898</t>
  </si>
  <si>
    <t>79.3%</t>
  </si>
  <si>
    <t>466,377</t>
  </si>
  <si>
    <t>±5,752</t>
  </si>
  <si>
    <t>20.7%</t>
  </si>
  <si>
    <t>65 years and older</t>
  </si>
  <si>
    <t>51,072,224</t>
  </si>
  <si>
    <t>±5,874</t>
  </si>
  <si>
    <t>50,670,639</t>
  </si>
  <si>
    <t>±9,557</t>
  </si>
  <si>
    <t>99.2%</t>
  </si>
  <si>
    <t>401,585</t>
  </si>
  <si>
    <t>±8,210</t>
  </si>
  <si>
    <t>0.8%</t>
  </si>
  <si>
    <t>600,877</t>
  </si>
  <si>
    <t>±676</t>
  </si>
  <si>
    <t>596,491</t>
  </si>
  <si>
    <t>±915</t>
  </si>
  <si>
    <t>99.3%</t>
  </si>
  <si>
    <t>4,386</t>
  </si>
  <si>
    <t>±671</t>
  </si>
  <si>
    <t>0.7%</t>
  </si>
  <si>
    <t>SEX</t>
  </si>
  <si>
    <t>157,140,289</t>
  </si>
  <si>
    <t>±13,537</t>
  </si>
  <si>
    <t>141,840,285</t>
  </si>
  <si>
    <t>±137,316</t>
  </si>
  <si>
    <t>90.3%</t>
  </si>
  <si>
    <t>15,300,004</t>
  </si>
  <si>
    <t>±140,706</t>
  </si>
  <si>
    <t>9.7%</t>
  </si>
  <si>
    <t>1,896,261</t>
  </si>
  <si>
    <t>±1,450</t>
  </si>
  <si>
    <t>1,602,531</t>
  </si>
  <si>
    <t>±4,522</t>
  </si>
  <si>
    <t>293,730</t>
  </si>
  <si>
    <t>±4,389</t>
  </si>
  <si>
    <t>164,384,752</t>
  </si>
  <si>
    <t>±9,631</t>
  </si>
  <si>
    <t>151,625,853</t>
  </si>
  <si>
    <t>±108,935</t>
  </si>
  <si>
    <t>92.2%</t>
  </si>
  <si>
    <t>12,758,899</t>
  </si>
  <si>
    <t>±109,632</t>
  </si>
  <si>
    <t>7.8%</t>
  </si>
  <si>
    <t>1,970,762</t>
  </si>
  <si>
    <t>±1,420</t>
  </si>
  <si>
    <t>1,707,848</t>
  </si>
  <si>
    <t>±3,614</t>
  </si>
  <si>
    <t>86.7%</t>
  </si>
  <si>
    <t>262,914</t>
  </si>
  <si>
    <t>±3,839</t>
  </si>
  <si>
    <t>13.3%</t>
  </si>
  <si>
    <t>RACE AND HISPANIC OR LATINO ORIGIN</t>
  </si>
  <si>
    <t>White alone</t>
  </si>
  <si>
    <t>226,784,067</t>
  </si>
  <si>
    <t>±82,395</t>
  </si>
  <si>
    <t>209,497,149</t>
  </si>
  <si>
    <t>±232,967</t>
  </si>
  <si>
    <t>92.4%</t>
  </si>
  <si>
    <t>17,286,918</t>
  </si>
  <si>
    <t>±168,084</t>
  </si>
  <si>
    <t>7.6%</t>
  </si>
  <si>
    <t>2,756,651</t>
  </si>
  <si>
    <t>±3,927</t>
  </si>
  <si>
    <t>2,426,811</t>
  </si>
  <si>
    <t>±6,418</t>
  </si>
  <si>
    <t>88.0%</t>
  </si>
  <si>
    <t>329,840</t>
  </si>
  <si>
    <t>±5,306</t>
  </si>
  <si>
    <t>12.0%</t>
  </si>
  <si>
    <t>Black or African American alone</t>
  </si>
  <si>
    <t>39,969,583</t>
  </si>
  <si>
    <t>±35,228</t>
  </si>
  <si>
    <t>35,997,073</t>
  </si>
  <si>
    <t>±38,061</t>
  </si>
  <si>
    <t>90.1%</t>
  </si>
  <si>
    <t>3,972,510</t>
  </si>
  <si>
    <t>±31,553</t>
  </si>
  <si>
    <t>9.9%</t>
  </si>
  <si>
    <t>274,064</t>
  </si>
  <si>
    <t>±2,233</t>
  </si>
  <si>
    <t>233,833</t>
  </si>
  <si>
    <t>±2,357</t>
  </si>
  <si>
    <t>85.3%</t>
  </si>
  <si>
    <t>±0.7</t>
  </si>
  <si>
    <t>40,231</t>
  </si>
  <si>
    <t>±1,966</t>
  </si>
  <si>
    <t>14.7%</t>
  </si>
  <si>
    <t>American Indian and Alaska Native alone</t>
  </si>
  <si>
    <t>2,622,596</t>
  </si>
  <si>
    <t>±13,688</t>
  </si>
  <si>
    <t>2,124,617</t>
  </si>
  <si>
    <t>±12,663</t>
  </si>
  <si>
    <t>81.0%</t>
  </si>
  <si>
    <t>497,979</t>
  </si>
  <si>
    <t>±6,247</t>
  </si>
  <si>
    <t>19.0%</t>
  </si>
  <si>
    <t>297,918</t>
  </si>
  <si>
    <t>±2,939</t>
  </si>
  <si>
    <t>215,558</t>
  </si>
  <si>
    <t>±2,772</t>
  </si>
  <si>
    <t>72.4%</t>
  </si>
  <si>
    <t>82,360</t>
  </si>
  <si>
    <t>±1,819</t>
  </si>
  <si>
    <t>27.6%</t>
  </si>
  <si>
    <t>Asian alone</t>
  </si>
  <si>
    <t>18,325,414</t>
  </si>
  <si>
    <t>±21,514</t>
  </si>
  <si>
    <t>17,146,024</t>
  </si>
  <si>
    <t>±20,902</t>
  </si>
  <si>
    <t>93.6%</t>
  </si>
  <si>
    <t>1,179,390</t>
  </si>
  <si>
    <t>±17,560</t>
  </si>
  <si>
    <t>6.4%</t>
  </si>
  <si>
    <t>86,170</t>
  </si>
  <si>
    <t>±1,306</t>
  </si>
  <si>
    <t>76,443</t>
  </si>
  <si>
    <t>±1,517</t>
  </si>
  <si>
    <t>88.7%</t>
  </si>
  <si>
    <t>±1.0</t>
  </si>
  <si>
    <t>9,727</t>
  </si>
  <si>
    <t>±883</t>
  </si>
  <si>
    <t>11.3%</t>
  </si>
  <si>
    <t>Native Hawaiian and Other Pacific Islander alone</t>
  </si>
  <si>
    <t>597,099</t>
  </si>
  <si>
    <t>±5,501</t>
  </si>
  <si>
    <t>532,695</t>
  </si>
  <si>
    <t>±5,225</t>
  </si>
  <si>
    <t>64,404</t>
  </si>
  <si>
    <t>±2,685</t>
  </si>
  <si>
    <t>6,256</t>
  </si>
  <si>
    <t>±433</t>
  </si>
  <si>
    <t>3,777</t>
  </si>
  <si>
    <t>±559</t>
  </si>
  <si>
    <t>60.4%</t>
  </si>
  <si>
    <t>±7.9</t>
  </si>
  <si>
    <t>2,479</t>
  </si>
  <si>
    <t>±530</t>
  </si>
  <si>
    <t>39.6%</t>
  </si>
  <si>
    <t>Some other race alone</t>
  </si>
  <si>
    <t>16,578,726</t>
  </si>
  <si>
    <t>±95,756</t>
  </si>
  <si>
    <t>13,297,707</t>
  </si>
  <si>
    <t>±67,607</t>
  </si>
  <si>
    <t>80.2%</t>
  </si>
  <si>
    <t>3,281,019</t>
  </si>
  <si>
    <t>±38,711</t>
  </si>
  <si>
    <t>19.8%</t>
  </si>
  <si>
    <t>107,305</t>
  </si>
  <si>
    <t>±4,091</t>
  </si>
  <si>
    <t>75,104</t>
  </si>
  <si>
    <t>±3,339</t>
  </si>
  <si>
    <t>70.0%</t>
  </si>
  <si>
    <t>±1.3</t>
  </si>
  <si>
    <t>32,201</t>
  </si>
  <si>
    <t>±1,760</t>
  </si>
  <si>
    <t>30.0%</t>
  </si>
  <si>
    <t>Two or more races</t>
  </si>
  <si>
    <t>16,647,556</t>
  </si>
  <si>
    <t>±64,156</t>
  </si>
  <si>
    <t>14,870,873</t>
  </si>
  <si>
    <t>±70,114</t>
  </si>
  <si>
    <t>89.3%</t>
  </si>
  <si>
    <t>1,776,683</t>
  </si>
  <si>
    <t>±24,045</t>
  </si>
  <si>
    <t>10.7%</t>
  </si>
  <si>
    <t>338,659</t>
  </si>
  <si>
    <t>±4,301</t>
  </si>
  <si>
    <t>278,853</t>
  </si>
  <si>
    <t>82.3%</t>
  </si>
  <si>
    <t>59,806</t>
  </si>
  <si>
    <t>±1,663</t>
  </si>
  <si>
    <t>17.7%</t>
  </si>
  <si>
    <t>Hispanic or Latino (of any race)</t>
  </si>
  <si>
    <t>58,596,491</t>
  </si>
  <si>
    <t>±6,031</t>
  </si>
  <si>
    <t>48,214,027</t>
  </si>
  <si>
    <t>±89,651</t>
  </si>
  <si>
    <t>10,382,464</t>
  </si>
  <si>
    <t>±90,105</t>
  </si>
  <si>
    <t>422,001</t>
  </si>
  <si>
    <t>±629</t>
  </si>
  <si>
    <t>312,325</t>
  </si>
  <si>
    <t>±2,554</t>
  </si>
  <si>
    <t>74.0%</t>
  </si>
  <si>
    <t>109,676</t>
  </si>
  <si>
    <t>±2,543</t>
  </si>
  <si>
    <t>26.0%</t>
  </si>
  <si>
    <t>White alone, not Hispanic or Latino</t>
  </si>
  <si>
    <t>193,503,130</t>
  </si>
  <si>
    <t>±25,032</t>
  </si>
  <si>
    <t>182,027,836</t>
  </si>
  <si>
    <t>±136,757</t>
  </si>
  <si>
    <t>94.1%</t>
  </si>
  <si>
    <t>11,475,294</t>
  </si>
  <si>
    <t>±121,262</t>
  </si>
  <si>
    <t>5.9%</t>
  </si>
  <si>
    <t>2,515,438</t>
  </si>
  <si>
    <t>±1,774</t>
  </si>
  <si>
    <t>2,247,917</t>
  </si>
  <si>
    <t>±4,887</t>
  </si>
  <si>
    <t>89.4%</t>
  </si>
  <si>
    <t>267,521</t>
  </si>
  <si>
    <t>±4,493</t>
  </si>
  <si>
    <t>10.6%</t>
  </si>
  <si>
    <t>LIVING ARRANGEMENTS</t>
  </si>
  <si>
    <t>In family households</t>
  </si>
  <si>
    <t>263,296,437</t>
  </si>
  <si>
    <t>±119,264</t>
  </si>
  <si>
    <t>240,767,643</t>
  </si>
  <si>
    <t>±291,297</t>
  </si>
  <si>
    <t>91.4%</t>
  </si>
  <si>
    <t>22,528,794</t>
  </si>
  <si>
    <t>±189,353</t>
  </si>
  <si>
    <t>8.6%</t>
  </si>
  <si>
    <t>3,183,383</t>
  </si>
  <si>
    <t>±5,844</t>
  </si>
  <si>
    <t>2,737,477</t>
  </si>
  <si>
    <t>±7,125</t>
  </si>
  <si>
    <t>86.0%</t>
  </si>
  <si>
    <t>445,906</t>
  </si>
  <si>
    <t>±6,069</t>
  </si>
  <si>
    <t>14.0%</t>
  </si>
  <si>
    <t>In married couple families</t>
  </si>
  <si>
    <t>190,834,661</t>
  </si>
  <si>
    <t>±561,391</t>
  </si>
  <si>
    <t>177,614,225</t>
  </si>
  <si>
    <t>±641,284</t>
  </si>
  <si>
    <t>93.1%</t>
  </si>
  <si>
    <t>13,220,436</t>
  </si>
  <si>
    <t>±91,993</t>
  </si>
  <si>
    <t>6.9%</t>
  </si>
  <si>
    <t>2,300,463</t>
  </si>
  <si>
    <t>±11,965</t>
  </si>
  <si>
    <t>2,038,567</t>
  </si>
  <si>
    <t>±11,435</t>
  </si>
  <si>
    <t>88.6%</t>
  </si>
  <si>
    <t>261,896</t>
  </si>
  <si>
    <t>±4,699</t>
  </si>
  <si>
    <t>11.4%</t>
  </si>
  <si>
    <t>In other families</t>
  </si>
  <si>
    <t>72,461,776</t>
  </si>
  <si>
    <t>±464,895</t>
  </si>
  <si>
    <t>63,153,418</t>
  </si>
  <si>
    <t>±366,158</t>
  </si>
  <si>
    <t>87.2%</t>
  </si>
  <si>
    <t>9,308,358</t>
  </si>
  <si>
    <t>±106,345</t>
  </si>
  <si>
    <t>12.8%</t>
  </si>
  <si>
    <t>882,920</t>
  </si>
  <si>
    <t>±10,837</t>
  </si>
  <si>
    <t>698,910</t>
  </si>
  <si>
    <t>±8,821</t>
  </si>
  <si>
    <t>79.2%</t>
  </si>
  <si>
    <t>184,010</t>
  </si>
  <si>
    <t>±4,617</t>
  </si>
  <si>
    <t>20.8%</t>
  </si>
  <si>
    <t>Male reference person, no spouse present</t>
  </si>
  <si>
    <t>20,247,647</t>
  </si>
  <si>
    <t>±191,276</t>
  </si>
  <si>
    <t>17,099,323</t>
  </si>
  <si>
    <t>±150,501</t>
  </si>
  <si>
    <t>3,148,324</t>
  </si>
  <si>
    <t>±46,989</t>
  </si>
  <si>
    <t>256,669</t>
  </si>
  <si>
    <t>±5,902</t>
  </si>
  <si>
    <t>195,563</t>
  </si>
  <si>
    <t>±4,782</t>
  </si>
  <si>
    <t>76.2%</t>
  </si>
  <si>
    <t>±0.8</t>
  </si>
  <si>
    <t>61,106</t>
  </si>
  <si>
    <t>±2,674</t>
  </si>
  <si>
    <t>23.8%</t>
  </si>
  <si>
    <t>Female reference person, no spouse present</t>
  </si>
  <si>
    <t>52,214,129</t>
  </si>
  <si>
    <t>±289,651</t>
  </si>
  <si>
    <t>46,054,095</t>
  </si>
  <si>
    <t>±231,336</t>
  </si>
  <si>
    <t>88.2%</t>
  </si>
  <si>
    <t>6,160,034</t>
  </si>
  <si>
    <t>±65,806</t>
  </si>
  <si>
    <t>11.8%</t>
  </si>
  <si>
    <t>626,251</t>
  </si>
  <si>
    <t>±9,142</t>
  </si>
  <si>
    <t>503,347</t>
  </si>
  <si>
    <t>±7,528</t>
  </si>
  <si>
    <t>80.4%</t>
  </si>
  <si>
    <t>122,904</t>
  </si>
  <si>
    <t>±3,448</t>
  </si>
  <si>
    <t>19.6%</t>
  </si>
  <si>
    <t>In non-family households and other living arrangements</t>
  </si>
  <si>
    <t>58,228,604</t>
  </si>
  <si>
    <t>±123,783</t>
  </si>
  <si>
    <t>52,698,495</t>
  </si>
  <si>
    <t>±77,117</t>
  </si>
  <si>
    <t>90.5%</t>
  </si>
  <si>
    <t>5,530,109</t>
  </si>
  <si>
    <t>±62,056</t>
  </si>
  <si>
    <t>9.5%</t>
  </si>
  <si>
    <t>683,640</t>
  </si>
  <si>
    <t>±5,917</t>
  </si>
  <si>
    <t>572,902</t>
  </si>
  <si>
    <t>±5,375</t>
  </si>
  <si>
    <t>83.8%</t>
  </si>
  <si>
    <t>110,738</t>
  </si>
  <si>
    <t>±2,644</t>
  </si>
  <si>
    <t>16.2%</t>
  </si>
  <si>
    <t>NATIVITY AND U.S. CITIZENSHIP STATUS</t>
  </si>
  <si>
    <t>Native born</t>
  </si>
  <si>
    <t>277,749,378</t>
  </si>
  <si>
    <t>±132,376</t>
  </si>
  <si>
    <t>258,145,541</t>
  </si>
  <si>
    <t>±279,459</t>
  </si>
  <si>
    <t>92.9%</t>
  </si>
  <si>
    <t>19,603,837</t>
  </si>
  <si>
    <t>±157,467</t>
  </si>
  <si>
    <t>7.1%</t>
  </si>
  <si>
    <t>3,633,179</t>
  </si>
  <si>
    <t>±3,681</t>
  </si>
  <si>
    <t>3,158,949</t>
  </si>
  <si>
    <t>±6,925</t>
  </si>
  <si>
    <t>86.9%</t>
  </si>
  <si>
    <t>474,230</t>
  </si>
  <si>
    <t>±6,096</t>
  </si>
  <si>
    <t>13.1%</t>
  </si>
  <si>
    <t>Foreign born</t>
  </si>
  <si>
    <t>43,775,663</t>
  </si>
  <si>
    <t>±137,379</t>
  </si>
  <si>
    <t>35,320,597</t>
  </si>
  <si>
    <t>±64,160</t>
  </si>
  <si>
    <t>80.7%</t>
  </si>
  <si>
    <t>8,455,066</t>
  </si>
  <si>
    <t>±95,453</t>
  </si>
  <si>
    <t>19.3%</t>
  </si>
  <si>
    <t>233,844</t>
  </si>
  <si>
    <t>±3,551</t>
  </si>
  <si>
    <t>151,430</t>
  </si>
  <si>
    <t>±2,575</t>
  </si>
  <si>
    <t>64.8%</t>
  </si>
  <si>
    <t>82,414</t>
  </si>
  <si>
    <t>±2,535</t>
  </si>
  <si>
    <t>35.2%</t>
  </si>
  <si>
    <t>Naturalized</t>
  </si>
  <si>
    <t>22,286,673</t>
  </si>
  <si>
    <t>±42,649</t>
  </si>
  <si>
    <t>20,475,502</t>
  </si>
  <si>
    <t>±42,525</t>
  </si>
  <si>
    <t>91.9%</t>
  </si>
  <si>
    <t>1,811,171</t>
  </si>
  <si>
    <t>±19,205</t>
  </si>
  <si>
    <t>8.1%</t>
  </si>
  <si>
    <t>88,258</t>
  </si>
  <si>
    <t>±2,159</t>
  </si>
  <si>
    <t>75,205</t>
  </si>
  <si>
    <t>±1,855</t>
  </si>
  <si>
    <t>85.2%</t>
  </si>
  <si>
    <t>13,053</t>
  </si>
  <si>
    <t>±1,002</t>
  </si>
  <si>
    <t>14.8%</t>
  </si>
  <si>
    <t>Not a citizen</t>
  </si>
  <si>
    <t>21,488,990</t>
  </si>
  <si>
    <t>±130,278</t>
  </si>
  <si>
    <t>14,845,095</t>
  </si>
  <si>
    <t>±60,617</t>
  </si>
  <si>
    <t>69.1%</t>
  </si>
  <si>
    <t>6,643,895</t>
  </si>
  <si>
    <t>±82,270</t>
  </si>
  <si>
    <t>30.9%</t>
  </si>
  <si>
    <t>145,586</t>
  </si>
  <si>
    <t>±3,482</t>
  </si>
  <si>
    <t>76,225</t>
  </si>
  <si>
    <t>±2,114</t>
  </si>
  <si>
    <t>52.4%</t>
  </si>
  <si>
    <t>±1.1</t>
  </si>
  <si>
    <t>69,361</t>
  </si>
  <si>
    <t>±2,488</t>
  </si>
  <si>
    <t>47.6%</t>
  </si>
  <si>
    <t>DISABILITY STATUS</t>
  </si>
  <si>
    <t>With a disability</t>
  </si>
  <si>
    <t>40,786,461</t>
  </si>
  <si>
    <t>±87,161</t>
  </si>
  <si>
    <t>38,523,121</t>
  </si>
  <si>
    <t>±72,886</t>
  </si>
  <si>
    <t>94.5%</t>
  </si>
  <si>
    <t>2,263,340</t>
  </si>
  <si>
    <t>±21,194</t>
  </si>
  <si>
    <t>5.5%</t>
  </si>
  <si>
    <t>626,849</t>
  </si>
  <si>
    <t>±4,804</t>
  </si>
  <si>
    <t>553,741</t>
  </si>
  <si>
    <t>±4,799</t>
  </si>
  <si>
    <t>88.3%</t>
  </si>
  <si>
    <t>73,108</t>
  </si>
  <si>
    <t>±1,972</t>
  </si>
  <si>
    <t>11.7%</t>
  </si>
  <si>
    <t>No disability</t>
  </si>
  <si>
    <t>280,738,580</t>
  </si>
  <si>
    <t>±85,534</t>
  </si>
  <si>
    <t>254,943,017</t>
  </si>
  <si>
    <t>±294,459</t>
  </si>
  <si>
    <t>90.8%</t>
  </si>
  <si>
    <t>25,795,563</t>
  </si>
  <si>
    <t>±231,903</t>
  </si>
  <si>
    <t>9.2%</t>
  </si>
  <si>
    <t>3,240,174</t>
  </si>
  <si>
    <t>±4,909</t>
  </si>
  <si>
    <t>2,756,638</t>
  </si>
  <si>
    <t>±8,199</t>
  </si>
  <si>
    <t>85.1%</t>
  </si>
  <si>
    <t>483,536</t>
  </si>
  <si>
    <t>±6,298</t>
  </si>
  <si>
    <t>14.9%</t>
  </si>
  <si>
    <t>EDUCATIONAL ATTAINMENT</t>
  </si>
  <si>
    <t>Civilian noninstitutionalized population 26 years and over</t>
  </si>
  <si>
    <t>214,088,749</t>
  </si>
  <si>
    <t>±25,335</t>
  </si>
  <si>
    <t>194,315,344</t>
  </si>
  <si>
    <t>±200,777</t>
  </si>
  <si>
    <t>19,773,405</t>
  </si>
  <si>
    <t>±189,302</t>
  </si>
  <si>
    <t>2,488,719</t>
  </si>
  <si>
    <t>±2,048</t>
  </si>
  <si>
    <t>2,108,880</t>
  </si>
  <si>
    <t>±5,227</t>
  </si>
  <si>
    <t>84.7%</t>
  </si>
  <si>
    <t>379,839</t>
  </si>
  <si>
    <t>±5,242</t>
  </si>
  <si>
    <t>15.3%</t>
  </si>
  <si>
    <t>Less than high school graduate</t>
  </si>
  <si>
    <t>24,274,992</t>
  </si>
  <si>
    <t>±125,817</t>
  </si>
  <si>
    <t>19,104,252</t>
  </si>
  <si>
    <t>±73,713</t>
  </si>
  <si>
    <t>78.7%</t>
  </si>
  <si>
    <t>5,170,740</t>
  </si>
  <si>
    <t>±58,982</t>
  </si>
  <si>
    <t>21.3%</t>
  </si>
  <si>
    <t>279,391</t>
  </si>
  <si>
    <t>±3,672</t>
  </si>
  <si>
    <t>194,091</t>
  </si>
  <si>
    <t>±2,936</t>
  </si>
  <si>
    <t>69.5%</t>
  </si>
  <si>
    <t>85,300</t>
  </si>
  <si>
    <t>±2,194</t>
  </si>
  <si>
    <t>30.5%</t>
  </si>
  <si>
    <t>High school graduate (includes equivalency)</t>
  </si>
  <si>
    <t>56,667,349</t>
  </si>
  <si>
    <t>±203,716</t>
  </si>
  <si>
    <t>49,875,783</t>
  </si>
  <si>
    <t>±131,642</t>
  </si>
  <si>
    <t>6,791,566</t>
  </si>
  <si>
    <t>±78,362</t>
  </si>
  <si>
    <t>769,392</t>
  </si>
  <si>
    <t>±4,843</t>
  </si>
  <si>
    <t>619,714</t>
  </si>
  <si>
    <t>±3,824</t>
  </si>
  <si>
    <t>80.5%</t>
  </si>
  <si>
    <t>149,678</t>
  </si>
  <si>
    <t>±3,244</t>
  </si>
  <si>
    <t>19.5%</t>
  </si>
  <si>
    <t>Some college or associate's degree</t>
  </si>
  <si>
    <t>61,898,801</t>
  </si>
  <si>
    <t>±68,865</t>
  </si>
  <si>
    <t>56,788,793</t>
  </si>
  <si>
    <t>±86,750</t>
  </si>
  <si>
    <t>91.7%</t>
  </si>
  <si>
    <t>5,110,008</t>
  </si>
  <si>
    <t>±43,640</t>
  </si>
  <si>
    <t>8.3%</t>
  </si>
  <si>
    <t>778,681</t>
  </si>
  <si>
    <t>±5,652</t>
  </si>
  <si>
    <t>671,430</t>
  </si>
  <si>
    <t>±5,530</t>
  </si>
  <si>
    <t>86.2%</t>
  </si>
  <si>
    <t>107,251</t>
  </si>
  <si>
    <t>±2,453</t>
  </si>
  <si>
    <t>13.8%</t>
  </si>
  <si>
    <t>Bachelor's degree or higher</t>
  </si>
  <si>
    <t>71,247,607</t>
  </si>
  <si>
    <t>±309,202</t>
  </si>
  <si>
    <t>68,546,516</t>
  </si>
  <si>
    <t>±323,403</t>
  </si>
  <si>
    <t>96.2%</t>
  </si>
  <si>
    <t>2,701,091</t>
  </si>
  <si>
    <t>±22,511</t>
  </si>
  <si>
    <t>3.8%</t>
  </si>
  <si>
    <t>661,255</t>
  </si>
  <si>
    <t>±5,772</t>
  </si>
  <si>
    <t>623,645</t>
  </si>
  <si>
    <t>±5,723</t>
  </si>
  <si>
    <t>94.3%</t>
  </si>
  <si>
    <t>37,610</t>
  </si>
  <si>
    <t>±1,545</t>
  </si>
  <si>
    <t>5.7%</t>
  </si>
  <si>
    <t>EMPLOYMENT STATUS</t>
  </si>
  <si>
    <t>Civilian noninstitutionalized population 19 to 64 years</t>
  </si>
  <si>
    <t>In labor force</t>
  </si>
  <si>
    <t>150,997,488</t>
  </si>
  <si>
    <t>±116,077</t>
  </si>
  <si>
    <t>133,481,516</t>
  </si>
  <si>
    <t>±265,014</t>
  </si>
  <si>
    <t>88.4%</t>
  </si>
  <si>
    <t>17,515,972</t>
  </si>
  <si>
    <t>±159,984</t>
  </si>
  <si>
    <t>11.6%</t>
  </si>
  <si>
    <t>1,706,372</t>
  </si>
  <si>
    <t>±4,944</t>
  </si>
  <si>
    <t>1,385,670</t>
  </si>
  <si>
    <t>±6,991</t>
  </si>
  <si>
    <t>81.2%</t>
  </si>
  <si>
    <t>320,702</t>
  </si>
  <si>
    <t>±4,138</t>
  </si>
  <si>
    <t>18.8%</t>
  </si>
  <si>
    <t>Employed</t>
  </si>
  <si>
    <t>143,214,283</t>
  </si>
  <si>
    <t>±133,591</t>
  </si>
  <si>
    <t>127,785,204</t>
  </si>
  <si>
    <t>±267,183</t>
  </si>
  <si>
    <t>15,429,079</t>
  </si>
  <si>
    <t>±144,706</t>
  </si>
  <si>
    <t>1,622,398</t>
  </si>
  <si>
    <t>±5,303</t>
  </si>
  <si>
    <t>1,344,154</t>
  </si>
  <si>
    <t>±6,940</t>
  </si>
  <si>
    <t>82.8%</t>
  </si>
  <si>
    <t>278,244</t>
  </si>
  <si>
    <t>±3,846</t>
  </si>
  <si>
    <t>17.2%</t>
  </si>
  <si>
    <t>Unemployed</t>
  </si>
  <si>
    <t>7,783,205</t>
  </si>
  <si>
    <t>±32,765</t>
  </si>
  <si>
    <t>5,696,312</t>
  </si>
  <si>
    <t>±22,047</t>
  </si>
  <si>
    <t>73.2%</t>
  </si>
  <si>
    <t>2,086,893</t>
  </si>
  <si>
    <t>±21,654</t>
  </si>
  <si>
    <t>26.8%</t>
  </si>
  <si>
    <t>83,974</t>
  </si>
  <si>
    <t>±2,204</t>
  </si>
  <si>
    <t>41,516</t>
  </si>
  <si>
    <t>±1,443</t>
  </si>
  <si>
    <t>49.4%</t>
  </si>
  <si>
    <t>42,458</t>
  </si>
  <si>
    <t>±1,700</t>
  </si>
  <si>
    <t>50.6%</t>
  </si>
  <si>
    <t>Not in labor force</t>
  </si>
  <si>
    <t>41,873,049</t>
  </si>
  <si>
    <t>±116,588</t>
  </si>
  <si>
    <t>35,748,538</t>
  </si>
  <si>
    <t>±69,833</t>
  </si>
  <si>
    <t>85.4%</t>
  </si>
  <si>
    <t>6,124,511</t>
  </si>
  <si>
    <t>±59,817</t>
  </si>
  <si>
    <t>14.6%</t>
  </si>
  <si>
    <t>552,109</t>
  </si>
  <si>
    <t>±4,886</t>
  </si>
  <si>
    <t>406,434</t>
  </si>
  <si>
    <t>±3,810</t>
  </si>
  <si>
    <t>73.6%</t>
  </si>
  <si>
    <t>145,675</t>
  </si>
  <si>
    <t>±2,919</t>
  </si>
  <si>
    <t>26.4%</t>
  </si>
  <si>
    <t>WORK EXPERIENCE</t>
  </si>
  <si>
    <t>Worked full-time, year round in the past 12 months</t>
  </si>
  <si>
    <t>106,026,838</t>
  </si>
  <si>
    <t>±77,789</t>
  </si>
  <si>
    <t>96,126,773</t>
  </si>
  <si>
    <t>±161,055</t>
  </si>
  <si>
    <t>90.7%</t>
  </si>
  <si>
    <t>9,900,065</t>
  </si>
  <si>
    <t>±107,773</t>
  </si>
  <si>
    <t>9.3%</t>
  </si>
  <si>
    <t>1,241,641</t>
  </si>
  <si>
    <t>1,059,527</t>
  </si>
  <si>
    <t>±5,942</t>
  </si>
  <si>
    <t>182,114</t>
  </si>
  <si>
    <t>±2,933</t>
  </si>
  <si>
    <t>Worked less than full-time, year round in the past 12 months</t>
  </si>
  <si>
    <t>48,896,990</t>
  </si>
  <si>
    <t>±88,866</t>
  </si>
  <si>
    <t>40,989,626</t>
  </si>
  <si>
    <t>±132,972</t>
  </si>
  <si>
    <t>7,907,364</t>
  </si>
  <si>
    <t>±58,534</t>
  </si>
  <si>
    <t>521,913</t>
  </si>
  <si>
    <t>±4,393</t>
  </si>
  <si>
    <t>372,531</t>
  </si>
  <si>
    <t>±4,043</t>
  </si>
  <si>
    <t>71.4%</t>
  </si>
  <si>
    <t>149,382</t>
  </si>
  <si>
    <t>±2,973</t>
  </si>
  <si>
    <t>28.6%</t>
  </si>
  <si>
    <t>Did not work</t>
  </si>
  <si>
    <t>37,946,709</t>
  </si>
  <si>
    <t>±129,402</t>
  </si>
  <si>
    <t>32,113,655</t>
  </si>
  <si>
    <t>±78,918</t>
  </si>
  <si>
    <t>84.6%</t>
  </si>
  <si>
    <t>5,833,054</t>
  </si>
  <si>
    <t>±58,675</t>
  </si>
  <si>
    <t>15.4%</t>
  </si>
  <si>
    <t>494,927</t>
  </si>
  <si>
    <t>±4,316</t>
  </si>
  <si>
    <t>360,046</t>
  </si>
  <si>
    <t>±3,499</t>
  </si>
  <si>
    <t>72.7%</t>
  </si>
  <si>
    <t>134,881</t>
  </si>
  <si>
    <t>±2,604</t>
  </si>
  <si>
    <t>27.3%</t>
  </si>
  <si>
    <t>HOUSEHOLD INCOME (IN 2020 INFLATION-ADJUSTED DOLLARS)</t>
  </si>
  <si>
    <t>Total household population</t>
  </si>
  <si>
    <t>317,682,505</t>
  </si>
  <si>
    <t>±9,940</t>
  </si>
  <si>
    <t>289,914,129</t>
  </si>
  <si>
    <t>±240,902</t>
  </si>
  <si>
    <t>27,768,376</t>
  </si>
  <si>
    <t>±246,130</t>
  </si>
  <si>
    <t>3,826,556</t>
  </si>
  <si>
    <t>±929</t>
  </si>
  <si>
    <t>3,275,828</t>
  </si>
  <si>
    <t>±6,824</t>
  </si>
  <si>
    <t>550,728</t>
  </si>
  <si>
    <t>±6,787</t>
  </si>
  <si>
    <t>Under $25,000</t>
  </si>
  <si>
    <t>41,416,988</t>
  </si>
  <si>
    <t>±153,778</t>
  </si>
  <si>
    <t>35,928,064</t>
  </si>
  <si>
    <t>±112,151</t>
  </si>
  <si>
    <t>5,488,924</t>
  </si>
  <si>
    <t>±52,301</t>
  </si>
  <si>
    <t>606,384</t>
  </si>
  <si>
    <t>±7,872</t>
  </si>
  <si>
    <t>473,605</t>
  </si>
  <si>
    <t>±7,078</t>
  </si>
  <si>
    <t>78.1%</t>
  </si>
  <si>
    <t>132,779</t>
  </si>
  <si>
    <t>±3,074</t>
  </si>
  <si>
    <t>21.9%</t>
  </si>
  <si>
    <t>$25,000 to $49,999</t>
  </si>
  <si>
    <t>57,439,885</t>
  </si>
  <si>
    <t>±186,455</t>
  </si>
  <si>
    <t>49,885,346</t>
  </si>
  <si>
    <t>±131,568</t>
  </si>
  <si>
    <t>86.8%</t>
  </si>
  <si>
    <t>7,554,539</t>
  </si>
  <si>
    <t>±70,167</t>
  </si>
  <si>
    <t>13.2%</t>
  </si>
  <si>
    <t>858,916</t>
  </si>
  <si>
    <t>±9,837</t>
  </si>
  <si>
    <t>698,554</t>
  </si>
  <si>
    <t>±8,898</t>
  </si>
  <si>
    <t>81.3%</t>
  </si>
  <si>
    <t>160,362</t>
  </si>
  <si>
    <t>±3,301</t>
  </si>
  <si>
    <t>18.7%</t>
  </si>
  <si>
    <t>$50,000 to $74,999</t>
  </si>
  <si>
    <t>54,048,012</t>
  </si>
  <si>
    <t>±110,321</t>
  </si>
  <si>
    <t>48,279,973</t>
  </si>
  <si>
    <t>±89,895</t>
  </si>
  <si>
    <t>5,768,039</t>
  </si>
  <si>
    <t>±55,839</t>
  </si>
  <si>
    <t>743,070</t>
  </si>
  <si>
    <t>±9,575</t>
  </si>
  <si>
    <t>624,828</t>
  </si>
  <si>
    <t>±8,765</t>
  </si>
  <si>
    <t>84.1%</t>
  </si>
  <si>
    <t>118,242</t>
  </si>
  <si>
    <t>±3,039</t>
  </si>
  <si>
    <t>15.9%</t>
  </si>
  <si>
    <t>$75,000 to $99,999</t>
  </si>
  <si>
    <t>44,376,397</t>
  </si>
  <si>
    <t>±106,370</t>
  </si>
  <si>
    <t>40,835,008</t>
  </si>
  <si>
    <t>±113,359</t>
  </si>
  <si>
    <t>3,541,389</t>
  </si>
  <si>
    <t>±39,126</t>
  </si>
  <si>
    <t>549,246</t>
  </si>
  <si>
    <t>±8,801</t>
  </si>
  <si>
    <t>488,214</t>
  </si>
  <si>
    <t>±8,242</t>
  </si>
  <si>
    <t>88.9%</t>
  </si>
  <si>
    <t>61,032</t>
  </si>
  <si>
    <t>±2,149</t>
  </si>
  <si>
    <t>11.1%</t>
  </si>
  <si>
    <t>$100,000 and over</t>
  </si>
  <si>
    <t>120,401,223</t>
  </si>
  <si>
    <t>±316,496</t>
  </si>
  <si>
    <t>114,985,738</t>
  </si>
  <si>
    <t>±365,034</t>
  </si>
  <si>
    <t>95.5%</t>
  </si>
  <si>
    <t>5,415,485</t>
  </si>
  <si>
    <t>±65,359</t>
  </si>
  <si>
    <t>4.5%</t>
  </si>
  <si>
    <t>1,068,940</t>
  </si>
  <si>
    <t>±11,223</t>
  </si>
  <si>
    <t>990,627</t>
  </si>
  <si>
    <t>±10,933</t>
  </si>
  <si>
    <t>92.7%</t>
  </si>
  <si>
    <t>78,313</t>
  </si>
  <si>
    <t>±3,101</t>
  </si>
  <si>
    <t>7.3%</t>
  </si>
  <si>
    <t>RATIO OF INCOME TO POVERTY LEVEL IN THE PAST 12 MONTHS</t>
  </si>
  <si>
    <t>Civilian noninstitutionalized population for whom poverty status is determined</t>
  </si>
  <si>
    <t>317,750,241</t>
  </si>
  <si>
    <t>±13,251</t>
  </si>
  <si>
    <t>289,911,973</t>
  </si>
  <si>
    <t>±247,047</t>
  </si>
  <si>
    <t>91.2%</t>
  </si>
  <si>
    <t>27,838,268</t>
  </si>
  <si>
    <t>±245,972</t>
  </si>
  <si>
    <t>8.8%</t>
  </si>
  <si>
    <t>3,820,664</t>
  </si>
  <si>
    <t>±1,475</t>
  </si>
  <si>
    <t>3,268,351</t>
  </si>
  <si>
    <t>±7,104</t>
  </si>
  <si>
    <t>85.5%</t>
  </si>
  <si>
    <t>552,313</t>
  </si>
  <si>
    <t>±6,840</t>
  </si>
  <si>
    <t>14.5%</t>
  </si>
  <si>
    <t>Below 138 percent of the poverty threshold</t>
  </si>
  <si>
    <t>60,843,431</t>
  </si>
  <si>
    <t>±353,570</t>
  </si>
  <si>
    <t>51,463,571</t>
  </si>
  <si>
    <t>±267,573</t>
  </si>
  <si>
    <t>9,379,860</t>
  </si>
  <si>
    <t>±95,010</t>
  </si>
  <si>
    <t>876,020</t>
  </si>
  <si>
    <t>±9,386</t>
  </si>
  <si>
    <t>662,022</t>
  </si>
  <si>
    <t>±8,008</t>
  </si>
  <si>
    <t>75.6%</t>
  </si>
  <si>
    <t>213,998</t>
  </si>
  <si>
    <t>±4,274</t>
  </si>
  <si>
    <t>24.4%</t>
  </si>
  <si>
    <t>138 to 399 percent of the poverty threshold</t>
  </si>
  <si>
    <t>128,316,898</t>
  </si>
  <si>
    <t>±189,180</t>
  </si>
  <si>
    <t>114,435,311</t>
  </si>
  <si>
    <t>±123,318</t>
  </si>
  <si>
    <t>13,881,587</t>
  </si>
  <si>
    <t>±121,591</t>
  </si>
  <si>
    <t>1,722,984</t>
  </si>
  <si>
    <t>±11,386</t>
  </si>
  <si>
    <t>1,458,953</t>
  </si>
  <si>
    <t>±10,745</t>
  </si>
  <si>
    <t>264,031</t>
  </si>
  <si>
    <t>±4,515</t>
  </si>
  <si>
    <t>At or above 400 percent of the poverty threshold</t>
  </si>
  <si>
    <t>128,589,912</t>
  </si>
  <si>
    <t>±498,284</t>
  </si>
  <si>
    <t>124,013,091</t>
  </si>
  <si>
    <t>±534,107</t>
  </si>
  <si>
    <t>96.4%</t>
  </si>
  <si>
    <t>4,576,821</t>
  </si>
  <si>
    <t>±46,118</t>
  </si>
  <si>
    <t>3.6%</t>
  </si>
  <si>
    <t>1,221,660</t>
  </si>
  <si>
    <t>±10,039</t>
  </si>
  <si>
    <t>1,147,376</t>
  </si>
  <si>
    <t>±9,424</t>
  </si>
  <si>
    <t>93.9%</t>
  </si>
  <si>
    <t>74,284</t>
  </si>
  <si>
    <t>±3,042</t>
  </si>
  <si>
    <t>6.1%</t>
  </si>
  <si>
    <t>Below 100 percent of the poverty threshold</t>
  </si>
  <si>
    <t>40,890,922</t>
  </si>
  <si>
    <t>±258,509</t>
  </si>
  <si>
    <t>34,454,219</t>
  </si>
  <si>
    <t>±199,146</t>
  </si>
  <si>
    <t>84.3%</t>
  </si>
  <si>
    <t>6,436,703</t>
  </si>
  <si>
    <t>±67,737</t>
  </si>
  <si>
    <t>15.7%</t>
  </si>
  <si>
    <t>585,222</t>
  </si>
  <si>
    <t>±8,010</t>
  </si>
  <si>
    <t>435,055</t>
  </si>
  <si>
    <t>±6,777</t>
  </si>
  <si>
    <t>74.3%</t>
  </si>
  <si>
    <t>150,167</t>
  </si>
  <si>
    <t>±3,791</t>
  </si>
  <si>
    <t>25.7%</t>
  </si>
  <si>
    <t>Pre-expansion</t>
  </si>
  <si>
    <t># uninsured</t>
  </si>
  <si>
    <t>Declined to answer (OHCA) / Another race (Census)</t>
  </si>
  <si>
    <t>Newly enrolled in expansion</t>
  </si>
  <si>
    <t>As of 4/25/2022</t>
  </si>
  <si>
    <t>Census</t>
  </si>
  <si>
    <t>OHCA</t>
  </si>
  <si>
    <t xml:space="preserve">Note: Due to data limitations, this graph does not include SoonerCare members who decline to provide racial demographic information, as well as the Census category of "Some Other Race." </t>
  </si>
  <si>
    <t xml:space="preserve">Source: OK Policy analysis of data from the Oklahoma Health Care Authority and the US Bureau of the Census. </t>
  </si>
  <si>
    <t>% uninsured, 2020</t>
  </si>
  <si>
    <t>% uninsured, April 2022</t>
  </si>
  <si>
    <t>% decline, 2020 to 4/22</t>
  </si>
  <si>
    <t xml:space="preserve">Note: Due to data limitations, this graph does not include individuals who identify as non-binary or gender fluid. </t>
  </si>
  <si>
    <t>Total Served</t>
  </si>
  <si>
    <t>Total Reimbursement Amount</t>
  </si>
  <si>
    <t>Expansion Served</t>
  </si>
  <si>
    <t>Expansion Reimbursement Amount</t>
  </si>
  <si>
    <t>Top 10 Service by Members Served</t>
  </si>
  <si>
    <t>Cateogory of Service</t>
  </si>
  <si>
    <t xml:space="preserve">006 - Physician Services                                </t>
  </si>
  <si>
    <t xml:space="preserve">007 - Prescribed Drugs Services                         </t>
  </si>
  <si>
    <t xml:space="preserve">003 - Outpatient Services                               </t>
  </si>
  <si>
    <t xml:space="preserve">030 - Dental Services                                   </t>
  </si>
  <si>
    <t xml:space="preserve">012 - Laboratory Services                               </t>
  </si>
  <si>
    <t xml:space="preserve">013 - X-Ray Services                                    </t>
  </si>
  <si>
    <t xml:space="preserve">010 - Clinic Services                                   </t>
  </si>
  <si>
    <t xml:space="preserve">028 - Eye Care and Exam Services                        </t>
  </si>
  <si>
    <t xml:space="preserve">023 - Behavioral Health Services - Adult (BHSA) Svcs    </t>
  </si>
  <si>
    <t xml:space="preserve">001 - Inpatient Services                                </t>
  </si>
  <si>
    <t xml:space="preserve">060 - Comm Mntl Hth Svcs - Adult Priv                   </t>
  </si>
  <si>
    <t xml:space="preserve">029 - Eyewear Services                                  </t>
  </si>
  <si>
    <t xml:space="preserve">019 - Transportation Services                           </t>
  </si>
  <si>
    <t>Top 10 Service by Reimbursements</t>
  </si>
  <si>
    <t xml:space="preserve">014 - Nursing Home Services                             </t>
  </si>
  <si>
    <t xml:space="preserve">034 - Community Support Services                        </t>
  </si>
  <si>
    <t xml:space="preserve">002 - Psychiatric Services                              </t>
  </si>
  <si>
    <t xml:space="preserve">022 - Behavioral Health Services - Child (BHSC) Svcs    </t>
  </si>
  <si>
    <t>Claims exclude Capitation, Non Emergency Transporation and SHOPPE payments.</t>
  </si>
  <si>
    <t>Total includes Expansion.</t>
  </si>
  <si>
    <t>Data valid as of 5/4/2022.</t>
  </si>
  <si>
    <t>Source: OHCA email, 5/5/22</t>
  </si>
  <si>
    <t>Data is as of 5/4/22</t>
  </si>
  <si>
    <t>Source:</t>
  </si>
  <si>
    <t>General population</t>
  </si>
  <si>
    <t>Total members</t>
  </si>
  <si>
    <t>Category</t>
  </si>
  <si>
    <t xml:space="preserve">Laboratory </t>
  </si>
  <si>
    <t xml:space="preserve">Clinic </t>
  </si>
  <si>
    <t xml:space="preserve">X-Ray </t>
  </si>
  <si>
    <t># of services per member</t>
  </si>
  <si>
    <t>Physicians</t>
  </si>
  <si>
    <t>Prescription drugs</t>
  </si>
  <si>
    <t>Outpatient services</t>
  </si>
  <si>
    <t xml:space="preserve">Source: </t>
  </si>
  <si>
    <t>OHCA Fast Facts</t>
  </si>
  <si>
    <t>https://oklahoma.gov/content/dam/ok/en/okhca/docs/research/data-and-reports/fast-facts/2022/april/Total%20Enrollment_by_County_202204.pdf</t>
  </si>
  <si>
    <t>County</t>
  </si>
  <si>
    <t>Enrolled in Medicaid expansion, April 2022</t>
  </si>
  <si>
    <t>Adair</t>
  </si>
  <si>
    <t>Alfalfa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</si>
  <si>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</si>
  <si>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</si>
  <si>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</si>
  <si>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</si>
  <si>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</si>
  <si>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</si>
  <si>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</si>
  <si>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</si>
  <si>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% of county enrolled in Medicaid expansion</t>
  </si>
  <si>
    <t>Enrolled in Medicaid, April 2022</t>
  </si>
  <si>
    <t>% of county enrolled in Medicaid</t>
  </si>
  <si>
    <t>Cherokee</t>
  </si>
  <si>
    <t>Choctaw</t>
  </si>
  <si>
    <t>Cimarron</t>
  </si>
  <si>
    <t>Cleveland</t>
  </si>
  <si>
    <t>Coal</t>
  </si>
  <si>
    <t>Cotton</t>
  </si>
  <si>
    <t>Craig</t>
  </si>
  <si>
    <t>Comanche</t>
  </si>
  <si>
    <t>Creek</t>
  </si>
  <si>
    <t>Custer</t>
  </si>
  <si>
    <t>Delaware</t>
  </si>
  <si>
    <t>Dewey</t>
  </si>
  <si>
    <t>Ellis</t>
  </si>
  <si>
    <t>Garfield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</si>
  <si>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</si>
  <si>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</si>
  <si>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</si>
  <si>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</si>
  <si>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</si>
  <si>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</si>
  <si>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</si>
  <si>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</si>
  <si>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</si>
  <si>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</si>
  <si>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</si>
  <si>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>Kay</t>
  </si>
  <si>
    <t>Kingfisher</t>
  </si>
  <si>
    <t>Kiowa</t>
  </si>
  <si>
    <t>Latimer</t>
  </si>
  <si>
    <t>Le Flore</t>
  </si>
  <si>
    <t>Lincoln</t>
  </si>
  <si>
    <t>Love</t>
  </si>
  <si>
    <t>Logan</t>
  </si>
  <si>
    <t>Marshall</t>
  </si>
  <si>
    <t>Major</t>
  </si>
  <si>
    <t>Mayes</t>
  </si>
  <si>
    <t>McCurtain</t>
  </si>
  <si>
    <t>McClain</t>
  </si>
  <si>
    <t>McIntosh</t>
  </si>
  <si>
    <t>Murray</t>
  </si>
  <si>
    <t>Muskogee</t>
  </si>
  <si>
    <t>Noble</t>
  </si>
  <si>
    <t>Nowata</t>
  </si>
  <si>
    <t>Okfuskee</t>
  </si>
  <si>
    <t>Okmulgee</t>
  </si>
  <si>
    <t>Osage</t>
  </si>
  <si>
    <t>Ottawa</t>
  </si>
  <si>
    <t>Pawnee</t>
  </si>
  <si>
    <t>Payne</t>
  </si>
  <si>
    <t>Pottawatomie</t>
  </si>
  <si>
    <t>Pittsburg</t>
  </si>
  <si>
    <t>Pontotoc</t>
  </si>
  <si>
    <t>Pushmataha</t>
  </si>
  <si>
    <t>Rogers</t>
  </si>
  <si>
    <t>Roger Mills</t>
  </si>
  <si>
    <t>Seminole</t>
  </si>
  <si>
    <t>Sequoyah</t>
  </si>
  <si>
    <t>Stephens</t>
  </si>
  <si>
    <t>Texas</t>
  </si>
  <si>
    <t>Tillman</t>
  </si>
  <si>
    <t>Tulsa</t>
  </si>
  <si>
    <t>Washington</t>
  </si>
  <si>
    <t>Washita</t>
  </si>
  <si>
    <t>Wagoner</t>
  </si>
  <si>
    <t>Woods</t>
  </si>
  <si>
    <t>Woodward</t>
  </si>
  <si>
    <t>urban</t>
  </si>
  <si>
    <t>Urban?*</t>
  </si>
  <si>
    <t>Average</t>
  </si>
  <si>
    <t>Number of urban enrollees</t>
  </si>
  <si>
    <t>Urban enrollees, percent</t>
  </si>
  <si>
    <t xml:space="preserve">Source: OK Policy analysis of data from the Oklahoma Health Care Authority. </t>
  </si>
  <si>
    <t>Average, urban</t>
  </si>
  <si>
    <t>Total enrollees</t>
  </si>
  <si>
    <t xml:space="preserve">Source: data from the Oklahoma Health Care Authority. </t>
  </si>
  <si>
    <t>Urban Oklahomans, percent</t>
  </si>
  <si>
    <t>Source: OK Policy analysis of data from the Oklahoma Health Care Authority and the US Bureau of the Census</t>
  </si>
  <si>
    <t>Expansion</t>
  </si>
  <si>
    <t># served</t>
  </si>
  <si>
    <t>Dental</t>
  </si>
  <si>
    <t>Behavioral health - adult</t>
  </si>
  <si>
    <t>General</t>
  </si>
  <si>
    <t>Source: OK Policy analysis of data from the Oklahoma Health Care Authority</t>
  </si>
  <si>
    <t xml:space="preserve">Note: This includes the top 7 services utilized by expansion and general members. </t>
  </si>
  <si>
    <t>Source: Oklahoma Health Care Authority,  as of 3/22/22</t>
  </si>
  <si>
    <t>Data reported as of:</t>
  </si>
  <si>
    <t>Sources:</t>
  </si>
  <si>
    <t>OK Policy calculations</t>
  </si>
  <si>
    <t xml:space="preserve">Data input for graph: </t>
  </si>
  <si>
    <t xml:space="preserve">Sources: </t>
  </si>
  <si>
    <t>OK Policy analysis</t>
  </si>
  <si>
    <t>OK Policy analysis of OHCA data</t>
  </si>
  <si>
    <t>Number of kids enrolled in Medicaid</t>
  </si>
  <si>
    <t>Enrollment increase</t>
  </si>
  <si>
    <t>Appl_Source</t>
  </si>
  <si>
    <t>1/2021</t>
  </si>
  <si>
    <t>2/2021</t>
  </si>
  <si>
    <t>3/2021</t>
  </si>
  <si>
    <t>4/2021</t>
  </si>
  <si>
    <t>5/2021</t>
  </si>
  <si>
    <t>6/2021</t>
  </si>
  <si>
    <t>7/2021</t>
  </si>
  <si>
    <t>8/2021</t>
  </si>
  <si>
    <t>9/2021</t>
  </si>
  <si>
    <t>10/2021</t>
  </si>
  <si>
    <t>11/2021</t>
  </si>
  <si>
    <t>12/2021</t>
  </si>
  <si>
    <t>01/2022</t>
  </si>
  <si>
    <t>02/2022</t>
  </si>
  <si>
    <t>03/2022</t>
  </si>
  <si>
    <t>Community Health Clinics of Oklahoma</t>
  </si>
  <si>
    <t>DXC (Blank)</t>
  </si>
  <si>
    <t>Federal Facilitated Exchange</t>
  </si>
  <si>
    <t>Health Department - Med Apps</t>
  </si>
  <si>
    <t>Indian Health Provider Applications</t>
  </si>
  <si>
    <t>Home Internet</t>
  </si>
  <si>
    <t>June to March Total:</t>
  </si>
  <si>
    <t>Indian Health Provider</t>
  </si>
  <si>
    <t>June to March Average:</t>
  </si>
  <si>
    <t>Maximus</t>
  </si>
  <si>
    <t>OK Dept mental Health and Substance Abuse Services</t>
  </si>
  <si>
    <t>OKHCA - Auto Passive Renewal</t>
  </si>
  <si>
    <t>OKC/County Health Dept - Med Apps</t>
  </si>
  <si>
    <t>Oklahoma Dept of Human Services</t>
  </si>
  <si>
    <t>Oklahoma Health Care Authority (OKHCA)</t>
  </si>
  <si>
    <t>Paper</t>
  </si>
  <si>
    <t>Tulsa Community Action Project</t>
  </si>
  <si>
    <t>Tulsa City/County Health Dept - Med Apps</t>
  </si>
  <si>
    <t>Variety Care Family Health - Med Apps</t>
  </si>
  <si>
    <t>19-24</t>
  </si>
  <si>
    <t>55-64</t>
  </si>
  <si>
    <t>Kids enrolled in Medicaid, April 2022</t>
  </si>
  <si>
    <t>% of kids in county enrolled in Medicaid</t>
  </si>
  <si>
    <t xml:space="preserve">Census </t>
  </si>
  <si>
    <t>County population (2020)</t>
  </si>
  <si>
    <t>County population, under 18 (2020)</t>
  </si>
  <si>
    <t>https://data.census.gov/cedsci/table?q=United%20States&amp;t=Populations%20and%20People&amp;g=0400000US40%240500000&amp;tid=ACSST5Y2020.S0101</t>
  </si>
  <si>
    <t>% of population</t>
  </si>
  <si>
    <t>State</t>
  </si>
  <si>
    <t>AL</t>
  </si>
  <si>
    <t>AK</t>
  </si>
  <si>
    <t>AZ</t>
  </si>
  <si>
    <t>Income eligibility limit for full Medicaid coverage for pregnant people (% FPL)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</si>
  <si>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</si>
  <si>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</si>
  <si>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</si>
  <si>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</si>
  <si>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</si>
  <si>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</si>
  <si>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</si>
  <si>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</si>
  <si>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</si>
  <si>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</si>
  <si>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</si>
  <si>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</si>
  <si>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</si>
  <si>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</si>
  <si>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</si>
  <si>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</si>
  <si>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</si>
  <si>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</si>
  <si>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</si>
  <si>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</si>
  <si>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</si>
  <si>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</si>
  <si>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</si>
  <si>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</si>
  <si>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</si>
  <si>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</si>
  <si>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</si>
  <si>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</si>
  <si>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</si>
  <si>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</si>
  <si>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</si>
  <si>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</si>
  <si>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</si>
  <si>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</si>
  <si>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</si>
  <si>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</si>
  <si>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</si>
  <si>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</si>
  <si>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</si>
  <si>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</si>
  <si>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NC</t>
  </si>
  <si>
    <t>UT</t>
  </si>
  <si>
    <t>VT</t>
  </si>
  <si>
    <t>VA</t>
  </si>
  <si>
    <t>WA</t>
  </si>
  <si>
    <t>WV</t>
  </si>
  <si>
    <t>WI</t>
  </si>
  <si>
    <t>WY</t>
  </si>
  <si>
    <t>https://ccf.georgetown.edu/wp-content/uploads/2020/11/Pregnancy-primary-v6.pdf#page=8</t>
  </si>
  <si>
    <t>rural</t>
  </si>
  <si>
    <t>Average, rural</t>
  </si>
  <si>
    <t xml:space="preserve">Note: urban includes Canadian, Lincoln, Logan, McClain, Oklahoma, Pottawatomie, Rogers, and Tulsa counties. Modeled after analysis done by Oklahoma Partnership for School Readiness and the Urban Institute. </t>
  </si>
  <si>
    <t>https://okschoolreadiness.org/uploads/documents/OKFutures_NEEDS%20ASSESSMENT_FINAL%20VERSION.pdf#page=13</t>
  </si>
  <si>
    <t>Rural / urban</t>
  </si>
  <si>
    <t>Number of rural enrollees</t>
  </si>
  <si>
    <t>Rural enrollees, percent</t>
  </si>
  <si>
    <t>Rural Oklahomans,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</si>
</sst>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\$#,##0;[Red]&quot;$-&quot;#,##0"/>
    <numFmt numFmtId="167" formatCode="0.000"/>
    <numFmt numFmtId="168" formatCode="0.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12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name val="Arial Unicode MS"/>
      <family val="2"/>
    </font>
    <font>
      <b/>
      <sz val="10"/>
      <color indexed="8"/>
      <name val="Arial Unicode MS"/>
      <family val="2"/>
    </font>
    <font>
      <sz val="10"/>
      <color theme="1"/>
      <name val="Arial Unicode MS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/>
  </cellStyleXfs>
  <cellXfs count="76">
    <xf numFmtId="0" fontId="0" fillId="0" borderId="0" xfId="0"/>
    <xf numFmtId="164" fontId="0" fillId="0" borderId="0" xfId="1" applyNumberFormat="1" applyFont="1"/>
    <xf numFmtId="0" fontId="2" fillId="0" borderId="0" xfId="0" applyFont="1"/>
    <xf numFmtId="14" fontId="2" fillId="0" borderId="0" xfId="0" applyNumberFormat="1" applyFont="1"/>
    <xf numFmtId="1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wrapText="1" indent="1"/>
    </xf>
    <xf numFmtId="0" fontId="0" fillId="0" borderId="0" xfId="0" applyAlignment="1">
      <alignment wrapText="1" indent="2"/>
    </xf>
    <xf numFmtId="0" fontId="0" fillId="0" borderId="0" xfId="0" applyAlignment="1">
      <alignment wrapText="1" indent="3"/>
    </xf>
    <xf numFmtId="0" fontId="0" fillId="0" borderId="0" xfId="0" applyAlignment="1">
      <alignment wrapText="1" indent="4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9" fontId="0" fillId="0" borderId="0" xfId="2" applyFont="1" applyAlignment="1">
      <alignment wrapText="1"/>
    </xf>
    <xf numFmtId="9" fontId="0" fillId="0" borderId="0" xfId="2" applyNumberFormat="1" applyFont="1"/>
    <xf numFmtId="9" fontId="0" fillId="0" borderId="0" xfId="0" applyNumberFormat="1"/>
    <xf numFmtId="9" fontId="0" fillId="0" borderId="0" xfId="2" applyFont="1"/>
    <xf numFmtId="9" fontId="0" fillId="0" borderId="0" xfId="2" applyNumberFormat="1" applyFont="1" applyAlignment="1">
      <alignment horizontal="right"/>
    </xf>
    <xf numFmtId="14" fontId="0" fillId="0" borderId="0" xfId="0" applyNumberFormat="1" applyAlignment="1">
      <alignment horizontal="center"/>
    </xf>
    <xf numFmtId="0" fontId="4" fillId="0" borderId="0" xfId="3"/>
    <xf numFmtId="49" fontId="6" fillId="4" borderId="1" xfId="3" applyNumberFormat="1" applyFont="1" applyFill="1" applyBorder="1" applyAlignment="1"/>
    <xf numFmtId="165" fontId="5" fillId="5" borderId="1" xfId="4" applyNumberFormat="1" applyFont="1" applyFill="1" applyBorder="1" applyAlignment="1"/>
    <xf numFmtId="49" fontId="6" fillId="4" borderId="1" xfId="3" applyNumberFormat="1" applyFont="1" applyFill="1" applyBorder="1" applyAlignment="1">
      <alignment horizontal="left"/>
    </xf>
    <xf numFmtId="49" fontId="5" fillId="5" borderId="1" xfId="3" applyNumberFormat="1" applyFont="1" applyFill="1" applyBorder="1" applyAlignment="1">
      <alignment horizontal="left"/>
    </xf>
    <xf numFmtId="165" fontId="5" fillId="5" borderId="1" xfId="4" applyNumberFormat="1" applyFont="1" applyFill="1" applyBorder="1" applyAlignment="1">
      <alignment horizontal="right"/>
    </xf>
    <xf numFmtId="49" fontId="5" fillId="3" borderId="1" xfId="3" applyNumberFormat="1" applyFont="1" applyFill="1" applyBorder="1" applyAlignment="1">
      <alignment horizontal="left"/>
    </xf>
    <xf numFmtId="165" fontId="5" fillId="3" borderId="1" xfId="4" applyNumberFormat="1" applyFont="1" applyFill="1" applyBorder="1" applyAlignment="1">
      <alignment horizontal="right"/>
    </xf>
    <xf numFmtId="49" fontId="5" fillId="5" borderId="0" xfId="3" applyNumberFormat="1" applyFont="1" applyFill="1" applyBorder="1" applyAlignment="1">
      <alignment horizontal="left"/>
    </xf>
    <xf numFmtId="0" fontId="7" fillId="0" borderId="0" xfId="3" applyFont="1"/>
    <xf numFmtId="49" fontId="8" fillId="5" borderId="0" xfId="3" applyNumberFormat="1" applyFont="1" applyFill="1" applyBorder="1" applyAlignment="1">
      <alignment horizontal="left"/>
    </xf>
    <xf numFmtId="166" fontId="5" fillId="3" borderId="1" xfId="3" applyNumberFormat="1" applyFont="1" applyFill="1" applyBorder="1" applyAlignment="1"/>
    <xf numFmtId="166" fontId="5" fillId="5" borderId="1" xfId="3" applyNumberFormat="1" applyFont="1" applyFill="1" applyBorder="1" applyAlignment="1"/>
    <xf numFmtId="167" fontId="0" fillId="0" borderId="0" xfId="0" applyNumberFormat="1"/>
    <xf numFmtId="49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168" fontId="0" fillId="0" borderId="0" xfId="2" applyNumberFormat="1" applyFont="1"/>
    <xf numFmtId="2" fontId="0" fillId="0" borderId="0" xfId="0" applyNumberFormat="1"/>
    <xf numFmtId="0" fontId="0" fillId="0" borderId="0" xfId="1" applyNumberFormat="1" applyFont="1"/>
    <xf numFmtId="1" fontId="0" fillId="0" borderId="0" xfId="1" applyNumberFormat="1" applyFont="1"/>
    <xf numFmtId="0" fontId="0" fillId="0" borderId="0" xfId="0" applyAlignment="1">
      <alignment horizontal="center"/>
    </xf>
    <xf numFmtId="0" fontId="0" fillId="0" borderId="1" xfId="0" applyBorder="1"/>
    <xf numFmtId="1" fontId="0" fillId="0" borderId="0" xfId="0" applyNumberFormat="1" applyFill="1"/>
    <xf numFmtId="0" fontId="2" fillId="0" borderId="1" xfId="0" applyFont="1" applyBorder="1"/>
    <xf numFmtId="9" fontId="2" fillId="0" borderId="1" xfId="2" applyFont="1" applyBorder="1"/>
    <xf numFmtId="9" fontId="2" fillId="0" borderId="0" xfId="2" applyFont="1"/>
    <xf numFmtId="9" fontId="2" fillId="0" borderId="0" xfId="2" applyFont="1" applyBorder="1"/>
    <xf numFmtId="17" fontId="0" fillId="0" borderId="0" xfId="0" applyNumberFormat="1"/>
    <xf numFmtId="0" fontId="9" fillId="0" borderId="0" xfId="3" applyFont="1"/>
    <xf numFmtId="0" fontId="0" fillId="0" borderId="0" xfId="0"/>
    <xf numFmtId="0" fontId="11" fillId="7" borderId="1" xfId="5" applyFont="1" applyFill="1" applyBorder="1" applyAlignment="1">
      <alignment horizontal="left"/>
    </xf>
    <xf numFmtId="0" fontId="13" fillId="0" borderId="1" xfId="7" applyFont="1" applyBorder="1" applyAlignment="1">
      <alignment horizontal="center" wrapText="1"/>
    </xf>
    <xf numFmtId="0" fontId="11" fillId="6" borderId="1" xfId="5" applyFont="1" applyFill="1" applyBorder="1" applyAlignment="1">
      <alignment horizontal="center"/>
    </xf>
    <xf numFmtId="49" fontId="11" fillId="6" borderId="1" xfId="5" applyNumberFormat="1" applyFont="1" applyFill="1" applyBorder="1" applyAlignment="1">
      <alignment horizontal="center"/>
    </xf>
    <xf numFmtId="0" fontId="11" fillId="7" borderId="1" xfId="5" applyFont="1" applyFill="1" applyBorder="1" applyAlignment="1">
      <alignment horizontal="center"/>
    </xf>
    <xf numFmtId="0" fontId="12" fillId="0" borderId="1" xfId="5" applyFont="1" applyBorder="1" applyAlignment="1">
      <alignment horizontal="left"/>
    </xf>
    <xf numFmtId="0" fontId="11" fillId="0" borderId="1" xfId="5" applyFont="1" applyBorder="1" applyAlignment="1">
      <alignment horizontal="center" wrapText="1"/>
    </xf>
    <xf numFmtId="0" fontId="11" fillId="0" borderId="1" xfId="5" applyFont="1" applyBorder="1" applyAlignment="1">
      <alignment wrapText="1"/>
    </xf>
    <xf numFmtId="0" fontId="11" fillId="0" borderId="1" xfId="6" applyFont="1" applyBorder="1" applyAlignment="1">
      <alignment wrapText="1"/>
    </xf>
    <xf numFmtId="0" fontId="11" fillId="0" borderId="1" xfId="6" applyFont="1" applyBorder="1" applyAlignment="1">
      <alignment horizontal="center" vertical="center" wrapText="1"/>
    </xf>
    <xf numFmtId="0" fontId="12" fillId="0" borderId="1" xfId="5" applyFont="1" applyBorder="1" applyAlignment="1">
      <alignment wrapText="1"/>
    </xf>
    <xf numFmtId="0" fontId="14" fillId="0" borderId="1" xfId="0" applyFont="1" applyBorder="1"/>
    <xf numFmtId="0" fontId="13" fillId="0" borderId="1" xfId="7" applyFont="1" applyBorder="1" applyAlignment="1">
      <alignment wrapText="1"/>
    </xf>
    <xf numFmtId="0" fontId="11" fillId="2" borderId="1" xfId="5" applyFont="1" applyFill="1" applyBorder="1" applyAlignment="1">
      <alignment wrapText="1"/>
    </xf>
    <xf numFmtId="0" fontId="11" fillId="2" borderId="1" xfId="5" applyFont="1" applyFill="1" applyBorder="1" applyAlignment="1">
      <alignment horizontal="center" wrapText="1"/>
    </xf>
    <xf numFmtId="0" fontId="0" fillId="0" borderId="1" xfId="0" applyBorder="1"/>
    <xf numFmtId="1" fontId="0" fillId="0" borderId="1" xfId="0" applyNumberFormat="1" applyBorder="1"/>
    <xf numFmtId="0" fontId="15" fillId="0" borderId="0" xfId="8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</cellXfs>
  <cellStyles count="9">
    <cellStyle name="Comma 2" xfId="4" xr:uid="{00000000-0005-0000-0000-00002F000000}"/>
    <cellStyle name="Currency" xfId="1" builtinId="4"/>
    <cellStyle name="Hyperlink" xfId="8" builtinId="8"/>
    <cellStyle name="Normal" xfId="0" builtinId="0"/>
    <cellStyle name="Normal 2" xfId="3" xr:uid="{00000000-0005-0000-0000-000030000000}"/>
    <cellStyle name="Normal_ByAgency" xfId="6" xr:uid="{7C2D7CA3-020F-4301-9E1E-FBC4A6066097}"/>
    <cellStyle name="Normal_BySource" xfId="5" xr:uid="{A2A572CA-5E43-4149-A56B-146301CEE5FC}"/>
    <cellStyle name="Normal_Sheet3" xfId="7" xr:uid="{F151BF44-1590-4CD8-A6B3-7DF86A85980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Federal</a:t>
            </a:r>
            <a:r>
              <a:rPr lang="en-US" baseline="0"/>
              <a:t> funding has supported 92% of Oklahoma's $808 million Medicaid expansion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54-4BD5-BC70-3263F50790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54-4BD5-BC70-3263F50790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'1'!$A$6:$A$7</c:f>
              <c:strCache>
                <c:ptCount val="2"/>
                <c:pt idx="0">
                  <c:v>Federal cost</c:v>
                </c:pt>
                <c:pt idx="1">
                  <c:v>State cost</c:v>
                </c:pt>
              </c:strCache>
            </c:strRef>
          </c:cat>
          <c:val>
            <c:numRef>
              <c:f>'1'!$B$6:$B$7</c:f>
              <c:numCache>
                <c:formatCode>_("$"* #,##0_);_("$"* \(#,##0\);_("$"* "-"??_);_(@_)</c:formatCode>
                <c:ptCount val="2"/>
                <c:pt idx="0">
                  <c:v>742000000</c:v>
                </c:pt>
                <c:pt idx="1">
                  <c:v>66000000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C-40DB-90D7-A894873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Expansion members use services</a:t>
            </a:r>
            <a:r>
              <a:rPr lang="en-US" baseline="0"/>
              <a:t> at rates similar to the general Medicaid population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'12'!$E$3</c:f>
              <c:strCache>
                <c:ptCount val="1"/>
                <c:pt idx="0">
                  <c:v>Expansion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'12'!$A$4:$A$10</c:f>
              <c:strCache>
                <c:ptCount val="7"/>
                <c:pt idx="0">
                  <c:v>Prescription drugs</c:v>
                </c:pt>
                <c:pt idx="1">
                  <c:v>Physicians</c:v>
                </c:pt>
                <c:pt idx="2">
                  <c:v>Outpatient services</c:v>
                </c:pt>
                <c:pt idx="3">
                  <c:v>Laboratory </c:v>
                </c:pt>
                <c:pt idx="4">
                  <c:v>X-Ray </c:v>
                </c:pt>
                <c:pt idx="5">
                  <c:v>Clinic </c:v>
                </c:pt>
                <c:pt idx="6">
                  <c:v>Dental</c:v>
                </c:pt>
              </c:strCache>
            </c:strRef>
          </c:cat>
          <c:val>
            <c:numRef>
              <c:f>'12'!$E$4:$E$10</c:f>
              <c:numCache>
                <c:formatCode>0.00</c:formatCode>
                <c:ptCount val="7"/>
                <c:pt idx="0">
                  <c:v>0.74474465038402315</c:v>
                </c:pt>
                <c:pt idx="1">
                  <c:v>0.64661336876551467</c:v>
                </c:pt>
                <c:pt idx="2">
                  <c:v>0.49692287665022244</c:v>
                </c:pt>
                <c:pt idx="3">
                  <c:v>0.3208063813837404</c:v>
                </c:pt>
                <c:pt idx="4">
                  <c:v>0.28789395483294655</c:v>
                </c:pt>
                <c:pt idx="5">
                  <c:v>0.26974094706270507</c:v>
                </c:pt>
                <c:pt idx="6">
                  <c:v>0.16357458040247247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6-440F-B59E-44BA4A1062C7}"/>
            </c:ext>
          </c:extLst>
        </c:ser>
        <c:ser>
          <c:idx val="1"/>
          <c:order val="1"/>
          <c:tx>
            <c:strRef>
              <c:f>'12'!$F$3</c:f>
              <c:strCache>
                <c:ptCount val="1"/>
                <c:pt idx="0">
                  <c:v>General population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'12'!$A$4:$A$10</c:f>
              <c:strCache>
                <c:ptCount val="7"/>
                <c:pt idx="0">
                  <c:v>Prescription drugs</c:v>
                </c:pt>
                <c:pt idx="1">
                  <c:v>Physicians</c:v>
                </c:pt>
                <c:pt idx="2">
                  <c:v>Outpatient services</c:v>
                </c:pt>
                <c:pt idx="3">
                  <c:v>Laboratory </c:v>
                </c:pt>
                <c:pt idx="4">
                  <c:v>X-Ray </c:v>
                </c:pt>
                <c:pt idx="5">
                  <c:v>Clinic </c:v>
                </c:pt>
                <c:pt idx="6">
                  <c:v>Dental</c:v>
                </c:pt>
              </c:strCache>
            </c:strRef>
          </c:cat>
          <c:val>
            <c:numRef>
              <c:f>'12'!$F$4:$F$10</c:f>
              <c:numCache>
                <c:formatCode>0.00</c:formatCode>
                <c:ptCount val="7"/>
                <c:pt idx="0">
                  <c:v>0.56530893156754469</c:v>
                </c:pt>
                <c:pt idx="1">
                  <c:v>0.66274088191695579</c:v>
                </c:pt>
                <c:pt idx="2">
                  <c:v>0.41021844304354199</c:v>
                </c:pt>
                <c:pt idx="3">
                  <c:v>0.2718491912231833</c:v>
                </c:pt>
                <c:pt idx="4">
                  <c:v>0.20749564254182346</c:v>
                </c:pt>
                <c:pt idx="5">
                  <c:v>0.22329326100767238</c:v>
                </c:pt>
                <c:pt idx="6">
                  <c:v>0.28152844972226293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6-440F-B59E-44BA4A1062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91131215"/>
        <c:axId val="691194751"/>
      </c:barChart>
      <c:catAx>
        <c:axId val="691131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194751"/>
        <c:crosses val="autoZero"/>
        <c:auto val="1"/>
        <c:lblAlgn val="ctr"/>
        <c:lblOffset val="100"/>
        <c:noMultiLvlLbl val="0"/>
      </c:catAx>
      <c:valAx>
        <c:axId val="691194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Services utilized per member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131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Oklahoma</a:t>
            </a:r>
            <a:r>
              <a:rPr lang="en-US" baseline="0"/>
              <a:t> has used several different funding sources to pay for Medicaid expansion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'1'!$A$11:$A$14</c:f>
              <c:strCache>
                <c:ptCount val="4"/>
                <c:pt idx="0">
                  <c:v>SHOPP Fee</c:v>
                </c:pt>
                <c:pt idx="1">
                  <c:v>Tobacco Tax</c:v>
                </c:pt>
                <c:pt idx="2">
                  <c:v>Enhanced FMAP</c:v>
                </c:pt>
                <c:pt idx="3">
                  <c:v>Other state sources</c:v>
                </c:pt>
              </c:strCache>
            </c:strRef>
          </c:cat>
          <c:val>
            <c:numRef>
              <c:f>'1'!$B$11:$B$14</c:f>
              <c:numCache>
                <c:formatCode>_("$"* #,##0_);_("$"* \(#,##0\);_("$"* "-"??_);_(@_)</c:formatCode>
                <c:ptCount val="4"/>
                <c:pt idx="0">
                  <c:v>21000000</c:v>
                </c:pt>
                <c:pt idx="1">
                  <c:v>23000000</c:v>
                </c:pt>
                <c:pt idx="2">
                  <c:v>13000000</c:v>
                </c:pt>
                <c:pt idx="3">
                  <c:v>9000000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5-4F38-850B-21B7B7E51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0974159"/>
        <c:axId val="1231639503"/>
      </c:barChart>
      <c:catAx>
        <c:axId val="123097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639503"/>
        <c:crosses val="autoZero"/>
        <c:auto val="1"/>
        <c:lblAlgn val="ctr"/>
        <c:lblOffset val="100"/>
        <c:noMultiLvlLbl val="0"/>
      </c:catAx>
      <c:valAx>
        <c:axId val="123163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09741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Less than 10 percent of Oklahomans remain uninsured after the expansion of Medicaid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'3'!$A$11:$A$12</c:f>
              <c:strCache>
                <c:ptCount val="2"/>
                <c:pt idx="0">
                  <c:v>% uninsured, 2020</c:v>
                </c:pt>
                <c:pt idx="1">
                  <c:v>% uninsured, April 2022</c:v>
                </c:pt>
              </c:strCache>
            </c:strRef>
          </c:cat>
          <c:val>
            <c:numRef>
              <c:f>'3'!$B$11:$B$12</c:f>
              <c:numCache>
                <c:formatCode>General</c:formatCode>
                <c:ptCount val="2"/>
                <c:pt idx="0">
                  <c:v>14.4</c:v>
                </c:pt>
                <c:pt idx="1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9-490E-8AE5-30A91F7B6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300672"/>
        <c:axId val="1276575152"/>
      </c:barChart>
      <c:catAx>
        <c:axId val="137430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6575152"/>
        <c:crosses val="autoZero"/>
        <c:auto val="1"/>
        <c:lblAlgn val="ctr"/>
        <c:lblOffset val="100"/>
        <c:noMultiLvlLbl val="0"/>
      </c:catAx>
      <c:valAx>
        <c:axId val="127657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30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66% of expansion enrollees are new to SoonerCare  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3932C55-8103-4ECE-BBC5-D02E3EA11429}" type="VALUE">
                      <a:rPr lang="en-US"/>
                      <a:pPr/>
                      <a:t>[VALUE]</a:t>
                    </a:fld>
                    <a:r>
                      <a:rPr lang="en-US"/>
                      <a:t> (66%)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D7C-499A-919C-E3E634FCB9D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921D9EE-02F2-4F19-AAC2-70393B3A0AE5}" type="VALUE">
                      <a:rPr lang="en-US"/>
                      <a:pPr/>
                      <a:t>[VALUE]</a:t>
                    </a:fld>
                    <a:r>
                      <a:rPr lang="en-US"/>
                      <a:t> (34%)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D7C-499A-919C-E3E634FCB9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'4'!$B$8:$C$8</c:f>
              <c:strCache>
                <c:ptCount val="2"/>
                <c:pt idx="0">
                  <c:v>New members</c:v>
                </c:pt>
                <c:pt idx="1">
                  <c:v>Previously enrolled</c:v>
                </c:pt>
              </c:strCache>
            </c:strRef>
          </c:cat>
          <c:val>
            <c:numRef>
              <c:f>'4'!$B$9:$C$9</c:f>
              <c:numCache>
                <c:formatCode>General</c:formatCode>
                <c:ptCount val="2"/>
                <c:pt idx="0">
                  <c:v>184274</c:v>
                </c:pt>
                <c:pt idx="1">
                  <c:v>95759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C-499A-919C-E3E634FCB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4763807"/>
        <c:axId val="888127775"/>
      </c:barChart>
      <c:catAx>
        <c:axId val="884763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8127775"/>
        <c:crosses val="autoZero"/>
        <c:auto val="1"/>
        <c:lblAlgn val="ctr"/>
        <c:lblOffset val="100"/>
        <c:noMultiLvlLbl val="0"/>
      </c:catAx>
      <c:valAx>
        <c:axId val="888127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763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Medicaid</a:t>
            </a:r>
            <a:r>
              <a:rPr lang="en-US" baseline="0"/>
              <a:t> expansion decreased the uninsured rate across all racial and ethnic groups.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'5'!$C$4</c:f>
              <c:strCache>
                <c:ptCount val="1"/>
                <c:pt idx="0">
                  <c:v>% uninsured,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('5'!$A$5:$A$9,'5'!$A$12)</c:f>
              <c:strCache>
                <c:ptCount val="6"/>
                <c:pt idx="0">
                  <c:v>AIAN</c:v>
                </c:pt>
                <c:pt idx="1">
                  <c:v>AAPI</c:v>
                </c:pt>
                <c:pt idx="2">
                  <c:v>Black / AA</c:v>
                </c:pt>
                <c:pt idx="3">
                  <c:v>White</c:v>
                </c:pt>
                <c:pt idx="4">
                  <c:v>Two or More</c:v>
                </c:pt>
                <c:pt idx="5">
                  <c:v>Hispanic</c:v>
                </c:pt>
              </c:strCache>
            </c:strRef>
          </c:cat>
          <c:val>
            <c:numRef>
              <c:f>('5'!$C$5:$C$9,'5'!$C$12)</c:f>
              <c:numCache>
                <c:formatCode>0%</c:formatCode>
                <c:ptCount val="6"/>
                <c:pt idx="0">
                  <c:v>0.27600000000000002</c:v>
                </c:pt>
                <c:pt idx="1">
                  <c:v>0.13206240668210245</c:v>
                </c:pt>
                <c:pt idx="2">
                  <c:v>0.14699999999999999</c:v>
                </c:pt>
                <c:pt idx="3">
                  <c:v>0.12</c:v>
                </c:pt>
                <c:pt idx="4">
                  <c:v>0.17699999999999999</c:v>
                </c:pt>
                <c:pt idx="5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F-4FCF-94DF-471103379536}"/>
            </c:ext>
          </c:extLst>
        </c:ser>
        <c:ser>
          <c:idx val="1"/>
          <c:order val="1"/>
          <c:tx>
            <c:strRef>
              <c:f>'5'!$H$4</c:f>
              <c:strCache>
                <c:ptCount val="1"/>
                <c:pt idx="0">
                  <c:v>% uninsured, April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('5'!$A$5:$A$9,'5'!$A$12)</c:f>
              <c:strCache>
                <c:ptCount val="6"/>
                <c:pt idx="0">
                  <c:v>AIAN</c:v>
                </c:pt>
                <c:pt idx="1">
                  <c:v>AAPI</c:v>
                </c:pt>
                <c:pt idx="2">
                  <c:v>Black / AA</c:v>
                </c:pt>
                <c:pt idx="3">
                  <c:v>White</c:v>
                </c:pt>
                <c:pt idx="4">
                  <c:v>Two or More</c:v>
                </c:pt>
                <c:pt idx="5">
                  <c:v>Hispanic</c:v>
                </c:pt>
              </c:strCache>
            </c:strRef>
          </c:cat>
          <c:val>
            <c:numRef>
              <c:f>('5'!$H$5:$H$9,'5'!$H$12)</c:f>
              <c:numCache>
                <c:formatCode>0%</c:formatCode>
                <c:ptCount val="6"/>
                <c:pt idx="0">
                  <c:v>0.18018380896756825</c:v>
                </c:pt>
                <c:pt idx="1">
                  <c:v>8.3006946097418474E-2</c:v>
                </c:pt>
                <c:pt idx="2">
                  <c:v>7.6693764960009347E-2</c:v>
                </c:pt>
                <c:pt idx="3">
                  <c:v>7.9976754402352704E-2</c:v>
                </c:pt>
                <c:pt idx="4">
                  <c:v>0.14862442752148916</c:v>
                </c:pt>
                <c:pt idx="5">
                  <c:v>0.21488574671624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F-4FCF-94DF-471103379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7241423"/>
        <c:axId val="1071551599"/>
      </c:barChart>
      <c:catAx>
        <c:axId val="1067241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551599"/>
        <c:crosses val="autoZero"/>
        <c:auto val="1"/>
        <c:lblAlgn val="ctr"/>
        <c:lblOffset val="100"/>
        <c:noMultiLvlLbl val="0"/>
      </c:catAx>
      <c:valAx>
        <c:axId val="1071551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241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Medicaid expansion has led to lower uninsured rates for women and men.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'6'!$C$2</c:f>
              <c:strCache>
                <c:ptCount val="1"/>
                <c:pt idx="0">
                  <c:v>% uninsured,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'6'!$A$3:$A$4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'6'!$C$3:$C$4</c:f>
              <c:numCache>
                <c:formatCode>0%</c:formatCode>
                <c:ptCount val="2"/>
                <c:pt idx="0">
                  <c:v>0.13300000000000001</c:v>
                </c:pt>
                <c:pt idx="1">
                  <c:v>0.155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C-4432-956B-A868277D5B67}"/>
            </c:ext>
          </c:extLst>
        </c:ser>
        <c:ser>
          <c:idx val="1"/>
          <c:order val="1"/>
          <c:tx>
            <c:strRef>
              <c:f>'6'!$H$2</c:f>
              <c:strCache>
                <c:ptCount val="1"/>
                <c:pt idx="0">
                  <c:v>% uninsured, April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'6'!$A$3:$A$4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'6'!$H$3:$H$4</c:f>
              <c:numCache>
                <c:formatCode>0%</c:formatCode>
                <c:ptCount val="2"/>
                <c:pt idx="0">
                  <c:v>8.4103509201009563E-2</c:v>
                </c:pt>
                <c:pt idx="1">
                  <c:v>0.10896284846864435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C-4432-956B-A868277D5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6891168"/>
        <c:axId val="14118816"/>
      </c:barChart>
      <c:catAx>
        <c:axId val="201689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18816"/>
        <c:crosses val="autoZero"/>
        <c:auto val="1"/>
        <c:lblAlgn val="ctr"/>
        <c:lblOffset val="100"/>
        <c:noMultiLvlLbl val="0"/>
      </c:catAx>
      <c:valAx>
        <c:axId val="1411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89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More</a:t>
            </a:r>
            <a:r>
              <a:rPr lang="en-US" baseline="0"/>
              <a:t> working-aged adults have health insurance.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'7'!$C$2</c:f>
              <c:strCache>
                <c:ptCount val="1"/>
                <c:pt idx="0">
                  <c:v>% uninsured,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'7'!$A$3:$A$7</c:f>
              <c:strCache>
                <c:ptCount val="5"/>
                <c:pt idx="0">
                  <c:v>19-24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</c:strCache>
            </c:strRef>
          </c:cat>
          <c:val>
            <c:numRef>
              <c:f>'7'!$C$3:$C$7</c:f>
              <c:numCache>
                <c:formatCode>0%</c:formatCode>
                <c:ptCount val="5"/>
                <c:pt idx="0">
                  <c:v>0.245</c:v>
                </c:pt>
                <c:pt idx="1">
                  <c:v>0.254</c:v>
                </c:pt>
                <c:pt idx="2">
                  <c:v>0.216</c:v>
                </c:pt>
                <c:pt idx="3">
                  <c:v>0.185</c:v>
                </c:pt>
                <c:pt idx="4">
                  <c:v>0.14099999999999999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4-4FC3-B5F8-3197749C35A5}"/>
            </c:ext>
          </c:extLst>
        </c:ser>
        <c:ser>
          <c:idx val="1"/>
          <c:order val="1"/>
          <c:tx>
            <c:strRef>
              <c:f>'7'!$H$2</c:f>
              <c:strCache>
                <c:ptCount val="1"/>
                <c:pt idx="0">
                  <c:v>% uninsured, April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'7'!$A$3:$A$7</c:f>
              <c:strCache>
                <c:ptCount val="5"/>
                <c:pt idx="0">
                  <c:v>19-24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</c:strCache>
            </c:strRef>
          </c:cat>
          <c:val>
            <c:numRef>
              <c:f>'7'!$H$3:$H$7</c:f>
              <c:numCache>
                <c:formatCode>0%</c:formatCode>
                <c:ptCount val="5"/>
                <c:pt idx="0">
                  <c:v>0.16973119396501718</c:v>
                </c:pt>
                <c:pt idx="1">
                  <c:v>0.14773054072074798</c:v>
                </c:pt>
                <c:pt idx="2">
                  <c:v>0.12553684619709127</c:v>
                </c:pt>
                <c:pt idx="3">
                  <c:v>0.11186216241184985</c:v>
                </c:pt>
                <c:pt idx="4">
                  <c:v>8.0201606422392657E-2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4-4FC3-B5F8-3197749C3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33584"/>
        <c:axId val="22156960"/>
      </c:barChart>
      <c:catAx>
        <c:axId val="1923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56960"/>
        <c:crosses val="autoZero"/>
        <c:auto val="1"/>
        <c:lblAlgn val="ctr"/>
        <c:lblOffset val="100"/>
        <c:noMultiLvlLbl val="0"/>
      </c:catAx>
      <c:valAx>
        <c:axId val="2215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3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Oklahomans</a:t>
            </a:r>
            <a:r>
              <a:rPr lang="en-US" baseline="0"/>
              <a:t> in urban and rural areas depend on Medicaid for health insurance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'8'!$G$5</c:f>
              <c:strCache>
                <c:ptCount val="1"/>
                <c:pt idx="0">
                  <c:v>% of county enrolled in Medicaid expansion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0C0-4EA4-BECF-6029E39D46E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0C0-4EA4-BECF-6029E39D46E4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0C0-4EA4-BECF-6029E39D46E4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0C0-4EA4-BECF-6029E39D46E4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0C0-4EA4-BECF-6029E39D46E4}"/>
              </c:ext>
            </c:extLst>
          </c:dPt>
          <c:dPt>
            <c:idx val="4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1DCC-4E47-BDAC-D1DB9D96D7BD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DCC-4E47-BDAC-D1DB9D96D7BD}"/>
              </c:ext>
            </c:extLst>
          </c:dPt>
          <c:dPt>
            <c:idx val="4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1DCC-4E47-BDAC-D1DB9D96D7BD}"/>
              </c:ext>
            </c:extLst>
          </c:dPt>
          <c:dPt>
            <c:idx val="5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0C0-4EA4-BECF-6029E39D46E4}"/>
              </c:ext>
            </c:extLst>
          </c:dPt>
          <c:dPt>
            <c:idx val="6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DCC-4E47-BDAC-D1DB9D96D7BD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1DCC-4E47-BDAC-D1DB9D96D7BD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0C0-4EA4-BECF-6029E39D46E4}"/>
              </c:ext>
            </c:extLst>
          </c:dPt>
          <c:cat>
            <c:strRef>
              <c:f>'8'!$A$6:$A$82</c:f>
              <c:strCache>
                <c:ptCount val="77"/>
                <c:pt idx="0">
                  <c:v>Adair</c:v>
                </c:pt>
                <c:pt idx="1">
                  <c:v>Alfalfa</c:v>
                </c:pt>
                <c:pt idx="2">
                  <c:v>Atoka</c:v>
                </c:pt>
                <c:pt idx="3">
                  <c:v>Beaver</c:v>
                </c:pt>
                <c:pt idx="4">
                  <c:v>Beckham</c:v>
                </c:pt>
                <c:pt idx="5">
                  <c:v>Blaine</c:v>
                </c:pt>
                <c:pt idx="6">
                  <c:v>Bryan</c:v>
                </c:pt>
                <c:pt idx="7">
                  <c:v>Caddo</c:v>
                </c:pt>
                <c:pt idx="8">
                  <c:v>Canadian</c:v>
                </c:pt>
                <c:pt idx="9">
                  <c:v>Carter</c:v>
                </c:pt>
                <c:pt idx="10">
                  <c:v>Cherokee</c:v>
                </c:pt>
                <c:pt idx="11">
                  <c:v>Choctaw</c:v>
                </c:pt>
                <c:pt idx="12">
                  <c:v>Cimarron</c:v>
                </c:pt>
                <c:pt idx="13">
                  <c:v>Cleveland</c:v>
                </c:pt>
                <c:pt idx="14">
                  <c:v>Coal</c:v>
                </c:pt>
                <c:pt idx="15">
                  <c:v>Comanche</c:v>
                </c:pt>
                <c:pt idx="16">
                  <c:v>Cotton</c:v>
                </c:pt>
                <c:pt idx="17">
                  <c:v>Craig</c:v>
                </c:pt>
                <c:pt idx="18">
                  <c:v>Creek</c:v>
                </c:pt>
                <c:pt idx="19">
                  <c:v>Custer</c:v>
                </c:pt>
                <c:pt idx="20">
                  <c:v>Delaware</c:v>
                </c:pt>
                <c:pt idx="21">
                  <c:v>Dewey</c:v>
                </c:pt>
                <c:pt idx="22">
                  <c:v>Ellis</c:v>
                </c:pt>
                <c:pt idx="23">
                  <c:v>Garfield</c:v>
                </c:pt>
                <c:pt idx="24">
                  <c:v>Garvin</c:v>
                </c:pt>
                <c:pt idx="25">
                  <c:v>Grady</c:v>
                </c:pt>
                <c:pt idx="26">
                  <c:v>Grant</c:v>
                </c:pt>
                <c:pt idx="27">
                  <c:v>Greer</c:v>
                </c:pt>
                <c:pt idx="28">
                  <c:v>Harmon</c:v>
                </c:pt>
                <c:pt idx="29">
                  <c:v>Harper</c:v>
                </c:pt>
                <c:pt idx="30">
                  <c:v>Haskell</c:v>
                </c:pt>
                <c:pt idx="31">
                  <c:v>Hughes</c:v>
                </c:pt>
                <c:pt idx="32">
                  <c:v>Jackson</c:v>
                </c:pt>
                <c:pt idx="33">
                  <c:v>Jefferson</c:v>
                </c:pt>
                <c:pt idx="34">
                  <c:v>Johnston</c:v>
                </c:pt>
                <c:pt idx="35">
                  <c:v>Kay</c:v>
                </c:pt>
                <c:pt idx="36">
                  <c:v>Kingfisher</c:v>
                </c:pt>
                <c:pt idx="37">
                  <c:v>Kiowa</c:v>
                </c:pt>
                <c:pt idx="38">
                  <c:v>Latimer</c:v>
                </c:pt>
                <c:pt idx="39">
                  <c:v>Le Flore</c:v>
                </c:pt>
                <c:pt idx="40">
                  <c:v>Lincoln</c:v>
                </c:pt>
                <c:pt idx="41">
                  <c:v>Logan</c:v>
                </c:pt>
                <c:pt idx="42">
                  <c:v>Love</c:v>
                </c:pt>
                <c:pt idx="43">
                  <c:v>Major</c:v>
                </c:pt>
                <c:pt idx="44">
                  <c:v>Marshall</c:v>
                </c:pt>
                <c:pt idx="45">
                  <c:v>Mayes</c:v>
                </c:pt>
                <c:pt idx="46">
                  <c:v>McClain</c:v>
                </c:pt>
                <c:pt idx="47">
                  <c:v>McCurtain</c:v>
                </c:pt>
                <c:pt idx="48">
                  <c:v>McIntosh</c:v>
                </c:pt>
                <c:pt idx="49">
                  <c:v>Murray</c:v>
                </c:pt>
                <c:pt idx="50">
                  <c:v>Muskogee</c:v>
                </c:pt>
                <c:pt idx="51">
                  <c:v>Noble</c:v>
                </c:pt>
                <c:pt idx="52">
                  <c:v>Nowata</c:v>
                </c:pt>
                <c:pt idx="53">
                  <c:v>Okfuskee</c:v>
                </c:pt>
                <c:pt idx="54">
                  <c:v>Oklahoma</c:v>
                </c:pt>
                <c:pt idx="55">
                  <c:v>Okmulgee</c:v>
                </c:pt>
                <c:pt idx="56">
                  <c:v>Osage</c:v>
                </c:pt>
                <c:pt idx="57">
                  <c:v>Ottawa</c:v>
                </c:pt>
                <c:pt idx="58">
                  <c:v>Pawnee</c:v>
                </c:pt>
                <c:pt idx="59">
                  <c:v>Payne</c:v>
                </c:pt>
                <c:pt idx="60">
                  <c:v>Pittsburg</c:v>
                </c:pt>
                <c:pt idx="61">
                  <c:v>Pontotoc</c:v>
                </c:pt>
                <c:pt idx="62">
                  <c:v>Pottawatomie</c:v>
                </c:pt>
                <c:pt idx="63">
                  <c:v>Pushmataha</c:v>
                </c:pt>
                <c:pt idx="64">
                  <c:v>Roger Mills</c:v>
                </c:pt>
                <c:pt idx="65">
                  <c:v>Rogers</c:v>
                </c:pt>
                <c:pt idx="66">
                  <c:v>Seminole</c:v>
                </c:pt>
                <c:pt idx="67">
                  <c:v>Sequoyah</c:v>
                </c:pt>
                <c:pt idx="68">
                  <c:v>Stephens</c:v>
                </c:pt>
                <c:pt idx="69">
                  <c:v>Texas</c:v>
                </c:pt>
                <c:pt idx="70">
                  <c:v>Tillman</c:v>
                </c:pt>
                <c:pt idx="71">
                  <c:v>Tulsa</c:v>
                </c:pt>
                <c:pt idx="72">
                  <c:v>Wagoner</c:v>
                </c:pt>
                <c:pt idx="73">
                  <c:v>Washington</c:v>
                </c:pt>
                <c:pt idx="74">
                  <c:v>Washita</c:v>
                </c:pt>
                <c:pt idx="75">
                  <c:v>Woods</c:v>
                </c:pt>
                <c:pt idx="76">
                  <c:v>Woodward</c:v>
                </c:pt>
              </c:strCache>
            </c:strRef>
          </c:cat>
          <c:val>
            <c:numRef>
              <c:f>'8'!$G$6:$G$82</c:f>
              <c:numCache>
                <c:formatCode>0%</c:formatCode>
                <c:ptCount val="77"/>
                <c:pt idx="0">
                  <c:v>3.92404492354878E-2</c:v>
                </c:pt>
                <c:pt idx="1">
                  <c:v>4.5069936107753408E-2</c:v>
                </c:pt>
                <c:pt idx="2">
                  <c:v>5.4361201592471951E-2</c:v>
                </c:pt>
                <c:pt idx="3">
                  <c:v>3.5298535486293657E-2</c:v>
                </c:pt>
                <c:pt idx="4">
                  <c:v>7.8453796889295518E-2</c:v>
                </c:pt>
                <c:pt idx="5">
                  <c:v>5.2830585022581665E-2</c:v>
                </c:pt>
                <c:pt idx="6">
                  <c:v>5.9249867934495506E-2</c:v>
                </c:pt>
                <c:pt idx="7">
                  <c:v>4.9007848109942083E-2</c:v>
                </c:pt>
                <c:pt idx="8">
                  <c:v>3.7735979531152757E-2</c:v>
                </c:pt>
                <c:pt idx="9">
                  <c:v>6.2918561389003716E-2</c:v>
                </c:pt>
                <c:pt idx="10">
                  <c:v>3.4314828835096477E-2</c:v>
                </c:pt>
                <c:pt idx="11">
                  <c:v>5.9075168058667755E-2</c:v>
                </c:pt>
                <c:pt idx="12">
                  <c:v>4.9559981472904122E-2</c:v>
                </c:pt>
                <c:pt idx="13">
                  <c:v>4.3137755192441944E-2</c:v>
                </c:pt>
                <c:pt idx="14">
                  <c:v>5.3792361484669177E-2</c:v>
                </c:pt>
                <c:pt idx="15">
                  <c:v>5.835681447426961E-2</c:v>
                </c:pt>
                <c:pt idx="16">
                  <c:v>6.138682344803735E-2</c:v>
                </c:pt>
                <c:pt idx="17">
                  <c:v>6.4032506655457469E-2</c:v>
                </c:pt>
                <c:pt idx="18">
                  <c:v>6.2820781763513037E-2</c:v>
                </c:pt>
                <c:pt idx="19">
                  <c:v>5.3441183587403643E-2</c:v>
                </c:pt>
                <c:pt idx="20">
                  <c:v>4.4781357478767457E-2</c:v>
                </c:pt>
                <c:pt idx="21">
                  <c:v>4.6059365404298877E-2</c:v>
                </c:pt>
                <c:pt idx="22">
                  <c:v>5.818089430894309E-2</c:v>
                </c:pt>
                <c:pt idx="23">
                  <c:v>6.2886849159288438E-2</c:v>
                </c:pt>
                <c:pt idx="24">
                  <c:v>6.2182878117240638E-2</c:v>
                </c:pt>
                <c:pt idx="25">
                  <c:v>4.4834131790653528E-2</c:v>
                </c:pt>
                <c:pt idx="26">
                  <c:v>4.1199359121080338E-2</c:v>
                </c:pt>
                <c:pt idx="27">
                  <c:v>7.1848013816925738E-2</c:v>
                </c:pt>
                <c:pt idx="28">
                  <c:v>8.8997371385655277E-2</c:v>
                </c:pt>
                <c:pt idx="29">
                  <c:v>4.6916890080428951E-2</c:v>
                </c:pt>
                <c:pt idx="30">
                  <c:v>6.8332282471626732E-2</c:v>
                </c:pt>
                <c:pt idx="31">
                  <c:v>5.8650584244251791E-2</c:v>
                </c:pt>
                <c:pt idx="32">
                  <c:v>6.4656562399226056E-2</c:v>
                </c:pt>
                <c:pt idx="33">
                  <c:v>8.4155161078238006E-2</c:v>
                </c:pt>
                <c:pt idx="34">
                  <c:v>7.1182444686253177E-2</c:v>
                </c:pt>
                <c:pt idx="35">
                  <c:v>7.294550074874076E-2</c:v>
                </c:pt>
                <c:pt idx="36">
                  <c:v>4.5537916640313703E-2</c:v>
                </c:pt>
                <c:pt idx="37">
                  <c:v>8.3257713248638843E-2</c:v>
                </c:pt>
                <c:pt idx="38">
                  <c:v>5.3032522707295637E-2</c:v>
                </c:pt>
                <c:pt idx="39">
                  <c:v>6.0921218424368484E-2</c:v>
                </c:pt>
                <c:pt idx="40">
                  <c:v>6.1712846347607056E-2</c:v>
                </c:pt>
                <c:pt idx="41">
                  <c:v>4.1813463850973606E-2</c:v>
                </c:pt>
                <c:pt idx="42">
                  <c:v>5.4996050552922587E-2</c:v>
                </c:pt>
                <c:pt idx="43">
                  <c:v>4.9908544551868307E-2</c:v>
                </c:pt>
                <c:pt idx="44">
                  <c:v>6.1601150527325024E-2</c:v>
                </c:pt>
                <c:pt idx="45">
                  <c:v>5.357924959852061E-2</c:v>
                </c:pt>
                <c:pt idx="46">
                  <c:v>4.9623005435735577E-2</c:v>
                </c:pt>
                <c:pt idx="47">
                  <c:v>7.0823079026524474E-2</c:v>
                </c:pt>
                <c:pt idx="48">
                  <c:v>7.0945774254205424E-2</c:v>
                </c:pt>
                <c:pt idx="49">
                  <c:v>4.9241339822502145E-2</c:v>
                </c:pt>
                <c:pt idx="50">
                  <c:v>6.420651268790814E-2</c:v>
                </c:pt>
                <c:pt idx="51">
                  <c:v>4.4748290863890615E-2</c:v>
                </c:pt>
                <c:pt idx="52">
                  <c:v>5.8381333593673729E-2</c:v>
                </c:pt>
                <c:pt idx="53">
                  <c:v>4.6717277050137652E-2</c:v>
                </c:pt>
                <c:pt idx="54">
                  <c:v>6.4063390978316273E-2</c:v>
                </c:pt>
                <c:pt idx="55">
                  <c:v>3.8985292973309472E-2</c:v>
                </c:pt>
                <c:pt idx="56">
                  <c:v>1.9267536219569188E-2</c:v>
                </c:pt>
                <c:pt idx="57">
                  <c:v>7.2787136783556569E-2</c:v>
                </c:pt>
                <c:pt idx="58">
                  <c:v>6.7613705645652972E-2</c:v>
                </c:pt>
                <c:pt idx="59">
                  <c:v>4.8869518507666763E-2</c:v>
                </c:pt>
                <c:pt idx="60">
                  <c:v>6.2381981572062338E-2</c:v>
                </c:pt>
                <c:pt idx="61">
                  <c:v>4.4392340758108634E-2</c:v>
                </c:pt>
                <c:pt idx="62">
                  <c:v>6.2928383279778247E-2</c:v>
                </c:pt>
                <c:pt idx="63">
                  <c:v>5.8435097241067394E-2</c:v>
                </c:pt>
                <c:pt idx="64">
                  <c:v>4.4841815680880331E-2</c:v>
                </c:pt>
                <c:pt idx="65">
                  <c:v>3.7424499196106548E-2</c:v>
                </c:pt>
                <c:pt idx="66">
                  <c:v>5.7504873294346975E-2</c:v>
                </c:pt>
                <c:pt idx="67">
                  <c:v>5.6924220980161679E-2</c:v>
                </c:pt>
                <c:pt idx="68">
                  <c:v>7.3661897191308959E-2</c:v>
                </c:pt>
                <c:pt idx="69">
                  <c:v>4.9193040275287162E-2</c:v>
                </c:pt>
                <c:pt idx="70">
                  <c:v>7.4996597250578473E-2</c:v>
                </c:pt>
                <c:pt idx="71">
                  <c:v>6.1872300247120135E-2</c:v>
                </c:pt>
                <c:pt idx="72">
                  <c:v>3.8871723313066882E-2</c:v>
                </c:pt>
                <c:pt idx="73">
                  <c:v>5.7043946533320511E-2</c:v>
                </c:pt>
                <c:pt idx="74">
                  <c:v>6.6961865172600762E-2</c:v>
                </c:pt>
                <c:pt idx="75">
                  <c:v>4.7565627103432803E-2</c:v>
                </c:pt>
                <c:pt idx="76">
                  <c:v>6.5497248427672961E-2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0-4EA4-BECF-6029E39D4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9417840"/>
        <c:axId val="980369184"/>
      </c:barChart>
      <c:catAx>
        <c:axId val="126941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369184"/>
        <c:crosses val="autoZero"/>
        <c:auto val="1"/>
        <c:lblAlgn val="ctr"/>
        <c:lblOffset val="100"/>
        <c:noMultiLvlLbl val="0"/>
      </c:catAx>
      <c:valAx>
        <c:axId val="98036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county population covered by Medicaid expansion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41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 proportion of enrollees in urban</a:t>
            </a:r>
            <a:r>
              <a:rPr lang="en-US" baseline="0"/>
              <a:t> and rural areas is reflective of the state's population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'9'!$F$6:$F$10</c:f>
              <c:strCache>
                <c:ptCount val="5"/>
                <c:pt idx="0">
                  <c:v>Urban enrollees, percent</c:v>
                </c:pt>
                <c:pt idx="1">
                  <c:v>Urban Oklahomans, percent</c:v>
                </c:pt>
                <c:pt idx="3">
                  <c:v>Rural enrollees, percent</c:v>
                </c:pt>
                <c:pt idx="4">
                  <c:v>Rural Oklahomans, percent</c:v>
                </c:pt>
              </c:strCache>
            </c:strRef>
          </c:cat>
          <c:val>
            <c:numRef>
              <c:f>'9'!$G$6:$G$10</c:f>
              <c:numCache>
                <c:formatCode>0%</c:formatCode>
                <c:ptCount val="5"/>
                <c:pt idx="0">
                  <c:v>0.55111256750144766</c:v>
                </c:pt>
                <c:pt idx="1">
                  <c:v>0.5460603310627441</c:v>
                </c:pt>
                <c:pt idx="3">
                  <c:v>0.44888743249855234</c:v>
                </c:pt>
                <c:pt idx="4">
                  <c:v>0.4539396689372559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B-41DF-AAB4-B75A2BC64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2107696"/>
        <c:axId val="1363499536"/>
      </c:barChart>
      <c:catAx>
        <c:axId val="142210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3499536"/>
        <c:crosses val="autoZero"/>
        <c:auto val="1"/>
        <c:lblAlgn val="ctr"/>
        <c:lblOffset val="100"/>
        <c:noMultiLvlLbl val="0"/>
      </c:catAx>
      <c:valAx>
        <c:axId val="136349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210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</xdr:colOff>
      <xdr:row>0</xdr:row>
      <xdr:rowOff>0</xdr:rowOff>
    </xdr:from>
    <xdr:to>
      <xdr:col>10</xdr:col>
      <xdr:colOff>573405</xdr:colOff>
      <xdr:row>15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DFFBB1-35A5-45EB-9B9B-1680F75FC1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603885</xdr:colOff>
      <xdr:row>0</xdr:row>
      <xdr:rowOff>7620</xdr:rowOff>
    </xdr:from>
    <xdr:to>
      <xdr:col>19</xdr:col>
      <xdr:colOff>299085</xdr:colOff>
      <xdr:row>15</xdr:row>
      <xdr:rowOff>36195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41A2CA0-6CED-4E2F-A901-0BD2A27CF1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175260</xdr:rowOff>
    </xdr:from>
    <xdr:to>
      <xdr:col>4</xdr:col>
      <xdr:colOff>220980</xdr:colOff>
      <xdr:row>29</xdr:row>
      <xdr:rowOff>22860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91FC7C5-3B16-4D88-AF26-801918E787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3</xdr:col>
      <xdr:colOff>708660</xdr:colOff>
      <xdr:row>26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EC1BDC-764C-4710-AA6E-BACBF6A248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22860</xdr:rowOff>
    </xdr:from>
    <xdr:to>
      <xdr:col>4</xdr:col>
      <xdr:colOff>411480</xdr:colOff>
      <xdr:row>33</xdr:row>
      <xdr:rowOff>83820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2DB427D-1A7E-4ACF-81F3-6C2A2A14AA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153352</xdr:rowOff>
    </xdr:from>
    <xdr:to>
      <xdr:col>2</xdr:col>
      <xdr:colOff>605790</xdr:colOff>
      <xdr:row>23</xdr:row>
      <xdr:rowOff>180022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8225A58-625A-4AB6-B8E6-38D1FF434F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2</xdr:col>
      <xdr:colOff>771525</xdr:colOff>
      <xdr:row>26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9E79852-1851-4610-A58A-8C1C55ABE5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99060</xdr:colOff>
      <xdr:row>4</xdr:row>
      <xdr:rowOff>358140</xdr:rowOff>
    </xdr:from>
    <xdr:to>
      <xdr:col>24</xdr:col>
      <xdr:colOff>464820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398719-D670-4141-ADB0-BFCF245E2A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4</xdr:row>
      <xdr:rowOff>0</xdr:rowOff>
    </xdr:from>
    <xdr:to>
      <xdr:col>15</xdr:col>
      <xdr:colOff>312420</xdr:colOff>
      <xdr:row>19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E6D95B-FEAD-47E2-AA77-87B587C80F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137160</xdr:rowOff>
    </xdr:from>
    <xdr:to>
      <xdr:col>5</xdr:col>
      <xdr:colOff>800100</xdr:colOff>
      <xdr:row>31</xdr:row>
      <xdr:rowOff>53340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7C063D-DA36-4702-A201-39A8C66393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7"/>
  <sheetViews>
    <sheetView workbookViewId="0">
      <selection activeCell="B15" sqref="B15"/>
    </sheetView>
  </sheetViews>
  <sheetFormatPr defaultRowHeight="14.4"/>
  <cols>
    <col min="1" max="1" width="21.5546875" customWidth="1"/>
    <col min="2" max="2" width="15.77734375" bestFit="1" customWidth="1"/>
  </cols>
  <sheetData>
    <row r="3" spans="1:2">
      <c r="A3" s="2" t="s">
        <v>1193</v>
      </c>
      <c r="B3" s="3">
        <v>44642</v>
      </c>
    </row>
    <row r="4" spans="1:2">
      <c r="A4" s="2" t="s">
        <v>1090</v>
      </c>
      <c r="B4" s="2" t="s">
        <v>1043</v>
      </c>
    </row>
    <row r="6" spans="1:2">
      <c r="A6" t="s">
        <v>0</v>
      </c>
      <c r="B6" s="1">
        <v>742000000</v>
      </c>
    </row>
    <row r="7" spans="1:2">
      <c r="A7" t="s">
        <v>1</v>
      </c>
      <c r="B7" s="1">
        <v>66000000</v>
      </c>
    </row>
    <row r="8" spans="1:2">
      <c r="A8" t="s">
        <v>2</v>
      </c>
      <c r="B8" s="1">
        <f>SUM(B6:B7)</f>
        <v>808000000</v>
      </c>
    </row>
    <row r="10" spans="1:2">
      <c r="A10" t="s">
        <v>3</v>
      </c>
    </row>
    <row r="11" spans="1:2">
      <c r="A11" t="s">
        <v>4</v>
      </c>
      <c r="B11" s="1">
        <v>21000000</v>
      </c>
    </row>
    <row r="12" spans="1:2">
      <c r="A12" t="s">
        <v>5</v>
      </c>
      <c r="B12" s="1">
        <v>23000000</v>
      </c>
    </row>
    <row r="13" spans="1:2">
      <c r="A13" t="s">
        <v>6</v>
      </c>
      <c r="B13" s="1">
        <v>13000000</v>
      </c>
    </row>
    <row r="14" spans="1:2">
      <c r="A14" t="s">
        <v>7</v>
      </c>
      <c r="B14" s="1">
        <v>9000000</v>
      </c>
    </row>
    <row r="17" spans="4:13">
      <c r="D17" t="s">
        <v>1192</v>
      </c>
      <c r="M17" s="7" t="s">
        <v>1192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5240B-864B-4793-8387-86CF4FB31C59}">
  <dimension ref="A3:B9"/>
  <sheetViews>
    <sheetView workbookViewId="0">
      <selection activeCell="B10" sqref="B10"/>
    </sheetView>
  </sheetViews>
  <sheetFormatPr defaultRowHeight="14.4"/>
  <cols>
    <col min="1" max="1" width="17.88671875" bestFit="1" customWidth="1"/>
    <col min="2" max="2" width="30.77734375" bestFit="1" customWidth="1"/>
  </cols>
  <sheetData>
    <row r="3" spans="1:2">
      <c r="A3" s="2" t="s">
        <v>1090</v>
      </c>
      <c r="B3" s="2" t="s">
        <v>1091</v>
      </c>
    </row>
    <row r="5" spans="1:2">
      <c r="B5" t="s">
        <v>1200</v>
      </c>
    </row>
    <row r="6" spans="1:2">
      <c r="A6" s="51">
        <v>44348</v>
      </c>
      <c r="B6">
        <v>634046</v>
      </c>
    </row>
    <row r="7" spans="1:2">
      <c r="A7" s="51">
        <v>44652</v>
      </c>
      <c r="B7">
        <v>679680</v>
      </c>
    </row>
    <row r="9" spans="1:2">
      <c r="A9" s="2" t="s">
        <v>1201</v>
      </c>
      <c r="B9" s="2">
        <f>B7-B6</f>
        <v>45634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550FE-863A-4A6F-B44C-FB2701AC9006}">
  <dimension ref="A1:E39"/>
  <sheetViews>
    <sheetView workbookViewId="0">
      <selection activeCell="E9" sqref="E9"/>
    </sheetView>
  </sheetViews>
  <sheetFormatPr defaultColWidth="43.77734375" defaultRowHeight="14.4"/>
  <cols>
    <col min="3" max="3" width="8.44140625" bestFit="1" customWidth="1"/>
  </cols>
  <sheetData>
    <row r="1" spans="1:5" ht="15.6">
      <c r="A1" s="32"/>
      <c r="B1" s="23"/>
      <c r="C1" s="23"/>
      <c r="D1" s="23"/>
      <c r="E1" s="23"/>
    </row>
    <row r="2" spans="1:5" s="7" customFormat="1">
      <c r="A2" s="52" t="s">
        <v>1090</v>
      </c>
      <c r="B2" s="52" t="s">
        <v>1043</v>
      </c>
      <c r="E2" s="23"/>
    </row>
    <row r="3" spans="1:5" s="7" customFormat="1" ht="15.6">
      <c r="A3" s="32"/>
      <c r="B3" s="23"/>
      <c r="C3" s="23"/>
      <c r="D3" s="23"/>
      <c r="E3" s="23"/>
    </row>
    <row r="4" spans="1:5">
      <c r="A4" s="24" t="s">
        <v>1050</v>
      </c>
      <c r="B4" s="24" t="s">
        <v>1051</v>
      </c>
      <c r="C4" s="23"/>
      <c r="D4" s="24" t="s">
        <v>1052</v>
      </c>
      <c r="E4" s="24" t="s">
        <v>1053</v>
      </c>
    </row>
    <row r="5" spans="1:5">
      <c r="A5" s="25">
        <v>1055788</v>
      </c>
      <c r="B5" s="35">
        <v>4848891793.9656601</v>
      </c>
      <c r="C5" s="23"/>
      <c r="D5" s="25">
        <v>216290</v>
      </c>
      <c r="E5" s="35">
        <v>864640423.08059001</v>
      </c>
    </row>
    <row r="7" spans="1:5" ht="15.6">
      <c r="A7" s="32" t="s">
        <v>1054</v>
      </c>
      <c r="B7" s="23"/>
      <c r="C7" s="23"/>
      <c r="D7" s="23"/>
      <c r="E7" s="23"/>
    </row>
    <row r="8" spans="1:5">
      <c r="A8" s="26" t="s">
        <v>1055</v>
      </c>
      <c r="B8" s="24" t="s">
        <v>1050</v>
      </c>
      <c r="C8" s="23"/>
      <c r="D8" s="26" t="s">
        <v>1055</v>
      </c>
      <c r="E8" s="24" t="s">
        <v>1052</v>
      </c>
    </row>
    <row r="9" spans="1:5">
      <c r="A9" s="27" t="s">
        <v>1056</v>
      </c>
      <c r="B9" s="28">
        <v>813700</v>
      </c>
      <c r="C9" s="23"/>
      <c r="D9" s="29" t="s">
        <v>1057</v>
      </c>
      <c r="E9" s="30">
        <v>165909</v>
      </c>
    </row>
    <row r="10" spans="1:5">
      <c r="A10" s="29" t="s">
        <v>1057</v>
      </c>
      <c r="B10" s="30">
        <v>694075</v>
      </c>
      <c r="C10" s="23"/>
      <c r="D10" s="27" t="s">
        <v>1056</v>
      </c>
      <c r="E10" s="28">
        <v>144048</v>
      </c>
    </row>
    <row r="11" spans="1:5">
      <c r="A11" s="27" t="s">
        <v>1058</v>
      </c>
      <c r="B11" s="28">
        <v>503658</v>
      </c>
      <c r="C11" s="23"/>
      <c r="D11" s="27" t="s">
        <v>1058</v>
      </c>
      <c r="E11" s="28">
        <v>110701</v>
      </c>
    </row>
    <row r="12" spans="1:5">
      <c r="A12" s="27" t="s">
        <v>1059</v>
      </c>
      <c r="B12" s="28">
        <v>345655</v>
      </c>
      <c r="C12" s="23"/>
      <c r="D12" s="29" t="s">
        <v>1060</v>
      </c>
      <c r="E12" s="30">
        <v>71467</v>
      </c>
    </row>
    <row r="13" spans="1:5">
      <c r="A13" s="27" t="s">
        <v>1060</v>
      </c>
      <c r="B13" s="28">
        <v>333771</v>
      </c>
      <c r="C13" s="23"/>
      <c r="D13" s="27" t="s">
        <v>1061</v>
      </c>
      <c r="E13" s="28">
        <v>64135</v>
      </c>
    </row>
    <row r="14" spans="1:5">
      <c r="A14" s="27" t="s">
        <v>1062</v>
      </c>
      <c r="B14" s="28">
        <v>274155</v>
      </c>
      <c r="C14" s="23"/>
      <c r="D14" s="29" t="s">
        <v>1062</v>
      </c>
      <c r="E14" s="30">
        <v>60091</v>
      </c>
    </row>
    <row r="15" spans="1:5">
      <c r="A15" s="29" t="s">
        <v>1061</v>
      </c>
      <c r="B15" s="30">
        <v>254759</v>
      </c>
      <c r="C15" s="23"/>
      <c r="D15" s="29" t="s">
        <v>1059</v>
      </c>
      <c r="E15" s="30">
        <v>36440</v>
      </c>
    </row>
    <row r="16" spans="1:5">
      <c r="A16" s="27" t="s">
        <v>1063</v>
      </c>
      <c r="B16" s="28">
        <v>134784</v>
      </c>
      <c r="C16" s="23"/>
      <c r="D16" s="29" t="s">
        <v>1064</v>
      </c>
      <c r="E16" s="30">
        <v>27293</v>
      </c>
    </row>
    <row r="17" spans="1:5">
      <c r="A17" s="27" t="s">
        <v>1065</v>
      </c>
      <c r="B17" s="28">
        <v>109351</v>
      </c>
      <c r="C17" s="23"/>
      <c r="D17" s="29" t="s">
        <v>1066</v>
      </c>
      <c r="E17" s="30">
        <v>19126</v>
      </c>
    </row>
    <row r="18" spans="1:5">
      <c r="A18" s="29" t="s">
        <v>1067</v>
      </c>
      <c r="B18" s="30">
        <v>98453</v>
      </c>
      <c r="C18" s="23"/>
      <c r="D18" s="27" t="s">
        <v>1068</v>
      </c>
      <c r="E18" s="28">
        <v>17061</v>
      </c>
    </row>
    <row r="20" spans="1:5" ht="15.6">
      <c r="A20" s="32" t="s">
        <v>1069</v>
      </c>
      <c r="B20" s="23"/>
      <c r="C20" s="23"/>
      <c r="D20" s="23"/>
      <c r="E20" s="23"/>
    </row>
    <row r="21" spans="1:5">
      <c r="A21" s="26" t="s">
        <v>1055</v>
      </c>
      <c r="B21" s="24" t="s">
        <v>1051</v>
      </c>
      <c r="C21" s="23"/>
      <c r="D21" s="26" t="s">
        <v>1055</v>
      </c>
      <c r="E21" s="24" t="s">
        <v>1053</v>
      </c>
    </row>
    <row r="22" spans="1:5">
      <c r="A22" s="29" t="s">
        <v>1057</v>
      </c>
      <c r="B22" s="34">
        <v>801139191.33984303</v>
      </c>
      <c r="C22" s="23"/>
      <c r="D22" s="29" t="s">
        <v>1057</v>
      </c>
      <c r="E22" s="34">
        <v>207151327.22001201</v>
      </c>
    </row>
    <row r="23" spans="1:5">
      <c r="A23" s="27" t="s">
        <v>1065</v>
      </c>
      <c r="B23" s="35">
        <v>721638301.24998498</v>
      </c>
      <c r="C23" s="23"/>
      <c r="D23" s="27" t="s">
        <v>1065</v>
      </c>
      <c r="E23" s="35">
        <v>195463125.49000499</v>
      </c>
    </row>
    <row r="24" spans="1:5">
      <c r="A24" s="27" t="s">
        <v>1056</v>
      </c>
      <c r="B24" s="35">
        <v>662446178.17466998</v>
      </c>
      <c r="C24" s="23"/>
      <c r="D24" s="27" t="s">
        <v>1058</v>
      </c>
      <c r="E24" s="35">
        <v>142395019.23997501</v>
      </c>
    </row>
    <row r="25" spans="1:5">
      <c r="A25" s="27" t="s">
        <v>1070</v>
      </c>
      <c r="B25" s="35">
        <v>514540685.85994399</v>
      </c>
      <c r="C25" s="23"/>
      <c r="D25" s="27" t="s">
        <v>1056</v>
      </c>
      <c r="E25" s="35">
        <v>121993548.21002901</v>
      </c>
    </row>
    <row r="26" spans="1:5">
      <c r="A26" s="27" t="s">
        <v>1058</v>
      </c>
      <c r="B26" s="35">
        <v>485585398.04021603</v>
      </c>
      <c r="C26" s="23"/>
      <c r="D26" s="29" t="s">
        <v>1064</v>
      </c>
      <c r="E26" s="34">
        <v>62953057.769984998</v>
      </c>
    </row>
    <row r="27" spans="1:5">
      <c r="A27" s="27" t="s">
        <v>1062</v>
      </c>
      <c r="B27" s="35">
        <v>233383115.40022099</v>
      </c>
      <c r="C27" s="23"/>
      <c r="D27" s="29" t="s">
        <v>1062</v>
      </c>
      <c r="E27" s="34">
        <v>52215235.569983199</v>
      </c>
    </row>
    <row r="28" spans="1:5">
      <c r="A28" s="27" t="s">
        <v>1071</v>
      </c>
      <c r="B28" s="35">
        <v>198050844.76001</v>
      </c>
      <c r="C28" s="23"/>
      <c r="D28" s="29" t="s">
        <v>1059</v>
      </c>
      <c r="E28" s="34">
        <v>22871283.479997501</v>
      </c>
    </row>
    <row r="29" spans="1:5">
      <c r="A29" s="29" t="s">
        <v>1064</v>
      </c>
      <c r="B29" s="34">
        <v>174088694.05013001</v>
      </c>
      <c r="C29" s="23"/>
      <c r="D29" s="29" t="s">
        <v>1072</v>
      </c>
      <c r="E29" s="34">
        <v>11898031.789999999</v>
      </c>
    </row>
    <row r="30" spans="1:5">
      <c r="A30" s="27" t="s">
        <v>1073</v>
      </c>
      <c r="B30" s="35">
        <v>169496579.04025501</v>
      </c>
      <c r="C30" s="23"/>
      <c r="D30" s="27" t="s">
        <v>1068</v>
      </c>
      <c r="E30" s="35">
        <v>10449188.24</v>
      </c>
    </row>
    <row r="31" spans="1:5">
      <c r="A31" s="27" t="s">
        <v>1059</v>
      </c>
      <c r="B31" s="35">
        <v>146689558.63983801</v>
      </c>
      <c r="C31" s="23"/>
      <c r="D31" s="29" t="s">
        <v>1060</v>
      </c>
      <c r="E31" s="34">
        <v>8457616.3999993391</v>
      </c>
    </row>
    <row r="33" spans="1:5">
      <c r="A33" s="31" t="s">
        <v>1074</v>
      </c>
      <c r="B33" s="23"/>
      <c r="C33" s="23"/>
      <c r="D33" s="23"/>
      <c r="E33" s="23"/>
    </row>
    <row r="34" spans="1:5">
      <c r="A34" s="33" t="s">
        <v>1075</v>
      </c>
      <c r="B34" s="23"/>
      <c r="C34" s="23"/>
      <c r="D34" s="23"/>
      <c r="E34" s="23"/>
    </row>
    <row r="35" spans="1:5">
      <c r="A35" s="33" t="s">
        <v>1076</v>
      </c>
    </row>
    <row r="38" spans="1:5">
      <c r="A38" s="33" t="s">
        <v>1077</v>
      </c>
    </row>
    <row r="39" spans="1:5">
      <c r="A39" s="33" t="s">
        <v>1078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9CFA4-EE0A-4C03-8B26-811110FBB14A}">
  <dimension ref="A2:I34"/>
  <sheetViews>
    <sheetView tabSelected="1" workbookViewId="0">
      <selection activeCell="E4" sqref="E4"/>
    </sheetView>
  </sheetViews>
  <sheetFormatPr defaultRowHeight="14.4"/>
  <cols>
    <col min="1" max="1" width="22.21875" bestFit="1" customWidth="1"/>
    <col min="2" max="2" width="13.109375" customWidth="1"/>
    <col min="3" max="3" width="14.44140625" customWidth="1"/>
    <col min="4" max="4" width="3.77734375" style="7" customWidth="1"/>
    <col min="5" max="5" width="15.109375" customWidth="1"/>
    <col min="6" max="6" width="14" customWidth="1"/>
    <col min="7" max="7" width="2.6640625" customWidth="1"/>
  </cols>
  <sheetData>
    <row r="2" spans="1:9">
      <c r="B2" s="72" t="s">
        <v>1186</v>
      </c>
      <c r="C2" s="72"/>
      <c r="D2" s="39"/>
      <c r="E2" s="72" t="s">
        <v>1086</v>
      </c>
      <c r="F2" s="72"/>
      <c r="H2" s="72"/>
      <c r="I2" s="72"/>
    </row>
    <row r="3" spans="1:9">
      <c r="A3" t="s">
        <v>1082</v>
      </c>
      <c r="B3" t="s">
        <v>1185</v>
      </c>
      <c r="C3" t="s">
        <v>1189</v>
      </c>
      <c r="E3" s="7" t="s">
        <v>1185</v>
      </c>
      <c r="F3" s="7" t="s">
        <v>1080</v>
      </c>
    </row>
    <row r="4" spans="1:9">
      <c r="A4" s="37" t="s">
        <v>1088</v>
      </c>
      <c r="B4" s="4">
        <f>'11'!E9</f>
        <v>165909</v>
      </c>
      <c r="C4" s="42">
        <f>'11'!B10</f>
        <v>694075</v>
      </c>
      <c r="D4" s="42"/>
      <c r="E4" s="41">
        <f>$B4/$B$13</f>
        <v>0.74474465038402315</v>
      </c>
      <c r="F4" s="41">
        <f>$C4/$C$13</f>
        <v>0.56530893156754469</v>
      </c>
    </row>
    <row r="5" spans="1:9">
      <c r="A5" s="37" t="s">
        <v>1087</v>
      </c>
      <c r="B5" s="4">
        <f>'11'!E10</f>
        <v>144048</v>
      </c>
      <c r="C5" s="42">
        <f>'11'!B9</f>
        <v>813700</v>
      </c>
      <c r="D5" s="42"/>
      <c r="E5" s="41">
        <f t="shared" ref="E5:E11" si="0">$B5/$B$13</f>
        <v>0.64661336876551467</v>
      </c>
      <c r="F5" s="41">
        <f t="shared" ref="F5:F11" si="1">$C5/$C$13</f>
        <v>0.66274088191695579</v>
      </c>
    </row>
    <row r="6" spans="1:9">
      <c r="A6" s="37" t="s">
        <v>1089</v>
      </c>
      <c r="B6" s="4">
        <f>'11'!E11</f>
        <v>110701</v>
      </c>
      <c r="C6" s="42">
        <f>'11'!B11</f>
        <v>503658</v>
      </c>
      <c r="D6" s="42"/>
      <c r="E6" s="41">
        <f t="shared" si="0"/>
        <v>0.49692287665022244</v>
      </c>
      <c r="F6" s="41">
        <f t="shared" si="1"/>
        <v>0.41021844304354199</v>
      </c>
    </row>
    <row r="7" spans="1:9">
      <c r="A7" s="37" t="s">
        <v>1083</v>
      </c>
      <c r="B7" s="4">
        <f>'11'!E12</f>
        <v>71467</v>
      </c>
      <c r="C7" s="42">
        <f>'11'!B13</f>
        <v>333771</v>
      </c>
      <c r="D7" s="42"/>
      <c r="E7" s="41">
        <f t="shared" si="0"/>
        <v>0.3208063813837404</v>
      </c>
      <c r="F7" s="41">
        <f t="shared" si="1"/>
        <v>0.2718491912231833</v>
      </c>
    </row>
    <row r="8" spans="1:9">
      <c r="A8" s="37" t="s">
        <v>1085</v>
      </c>
      <c r="B8" s="4">
        <f>'11'!E13</f>
        <v>64135</v>
      </c>
      <c r="C8" s="42">
        <f>'11'!B15</f>
        <v>254759</v>
      </c>
      <c r="D8" s="42"/>
      <c r="E8" s="41">
        <f t="shared" si="0"/>
        <v>0.28789395483294655</v>
      </c>
      <c r="F8" s="41">
        <f t="shared" si="1"/>
        <v>0.20749564254182346</v>
      </c>
    </row>
    <row r="9" spans="1:9">
      <c r="A9" s="37" t="s">
        <v>1084</v>
      </c>
      <c r="B9" s="4">
        <f>'11'!E14</f>
        <v>60091</v>
      </c>
      <c r="C9" s="42">
        <f>'11'!B14</f>
        <v>274155</v>
      </c>
      <c r="D9" s="42"/>
      <c r="E9" s="41">
        <f t="shared" si="0"/>
        <v>0.26974094706270507</v>
      </c>
      <c r="F9" s="41">
        <f t="shared" si="1"/>
        <v>0.22329326100767238</v>
      </c>
    </row>
    <row r="10" spans="1:9">
      <c r="A10" s="37" t="s">
        <v>1187</v>
      </c>
      <c r="B10" s="4">
        <f>'11'!E15</f>
        <v>36440</v>
      </c>
      <c r="C10" s="42">
        <f>'11'!B12</f>
        <v>345655</v>
      </c>
      <c r="D10" s="42"/>
      <c r="E10" s="41">
        <f t="shared" si="0"/>
        <v>0.16357458040247247</v>
      </c>
      <c r="F10" s="41">
        <f t="shared" si="1"/>
        <v>0.28152844972226293</v>
      </c>
    </row>
    <row r="11" spans="1:9">
      <c r="A11" s="37" t="s">
        <v>1188</v>
      </c>
      <c r="B11" s="4">
        <f>'11'!E16</f>
        <v>27293</v>
      </c>
      <c r="C11" s="42"/>
      <c r="D11" s="42"/>
      <c r="E11" s="41">
        <f t="shared" si="0"/>
        <v>0.12251484695182989</v>
      </c>
      <c r="F11" s="41">
        <f t="shared" si="1"/>
        <v>0</v>
      </c>
    </row>
    <row r="12" spans="1:9">
      <c r="A12" s="37"/>
      <c r="B12" s="36"/>
      <c r="C12" s="38"/>
      <c r="D12" s="38"/>
      <c r="E12" s="36"/>
    </row>
    <row r="13" spans="1:9">
      <c r="A13" s="37" t="s">
        <v>1081</v>
      </c>
      <c r="B13" s="4">
        <f>'8'!B84</f>
        <v>222773</v>
      </c>
      <c r="C13" s="43">
        <f>'8'!C84</f>
        <v>1227780</v>
      </c>
      <c r="D13" s="43"/>
      <c r="E13" s="36"/>
    </row>
    <row r="14" spans="1:9">
      <c r="A14" s="37"/>
      <c r="B14" s="36"/>
      <c r="C14" s="38"/>
      <c r="D14" s="38"/>
      <c r="E14" s="36"/>
    </row>
    <row r="15" spans="1:9">
      <c r="A15" s="37"/>
      <c r="B15" s="36"/>
      <c r="C15" s="38"/>
      <c r="D15" s="38"/>
      <c r="E15" s="36"/>
    </row>
    <row r="16" spans="1:9">
      <c r="A16" s="37"/>
      <c r="B16" s="36"/>
      <c r="C16" s="38"/>
      <c r="D16" s="38"/>
      <c r="E16" s="36"/>
    </row>
    <row r="17" spans="1:5">
      <c r="A17" s="37"/>
      <c r="B17" s="36"/>
      <c r="C17" s="38"/>
      <c r="D17" s="38"/>
      <c r="E17" s="36"/>
    </row>
    <row r="18" spans="1:5">
      <c r="A18" s="37"/>
      <c r="B18" s="36"/>
      <c r="C18" s="38"/>
      <c r="D18" s="38"/>
      <c r="E18" s="36"/>
    </row>
    <row r="19" spans="1:5">
      <c r="A19" s="37"/>
      <c r="B19" s="36"/>
      <c r="C19" s="38"/>
      <c r="D19" s="38"/>
      <c r="E19" s="36"/>
    </row>
    <row r="20" spans="1:5">
      <c r="E20" s="36"/>
    </row>
    <row r="33" spans="1:1">
      <c r="A33" t="s">
        <v>1190</v>
      </c>
    </row>
    <row r="34" spans="1:1">
      <c r="A34" t="s">
        <v>1191</v>
      </c>
    </row>
  </sheetData>
  <mergeCells count="3">
    <mergeCell ref="B2:C2"/>
    <mergeCell ref="E2:F2"/>
    <mergeCell ref="H2:I2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5AEA3-EFE1-4706-A4A3-CEB921185AAB}">
  <dimension ref="A1:S22"/>
  <sheetViews>
    <sheetView workbookViewId="0">
      <selection activeCell="G11" sqref="G11:P11"/>
    </sheetView>
  </sheetViews>
  <sheetFormatPr defaultRowHeight="14.4"/>
  <cols>
    <col min="1" max="1" width="32.88671875" bestFit="1" customWidth="1"/>
    <col min="2" max="10" width="6.5546875" bestFit="1" customWidth="1"/>
    <col min="11" max="16" width="7.5546875" bestFit="1" customWidth="1"/>
    <col min="18" max="18" width="20.33203125" bestFit="1" customWidth="1"/>
    <col min="19" max="19" width="6" bestFit="1" customWidth="1"/>
  </cols>
  <sheetData>
    <row r="1" spans="1:19" s="53" customFormat="1"/>
    <row r="2" spans="1:19" s="53" customFormat="1">
      <c r="A2" s="2" t="s">
        <v>1079</v>
      </c>
      <c r="B2" s="2" t="s">
        <v>1043</v>
      </c>
    </row>
    <row r="3" spans="1:19" s="53" customFormat="1"/>
    <row r="4" spans="1:19" s="53" customFormat="1"/>
    <row r="5" spans="1:19">
      <c r="A5" s="56" t="s">
        <v>1202</v>
      </c>
      <c r="B5" s="57" t="s">
        <v>1203</v>
      </c>
      <c r="C5" s="57" t="s">
        <v>1204</v>
      </c>
      <c r="D5" s="57" t="s">
        <v>1205</v>
      </c>
      <c r="E5" s="57" t="s">
        <v>1206</v>
      </c>
      <c r="F5" s="57" t="s">
        <v>1207</v>
      </c>
      <c r="G5" s="57" t="s">
        <v>1208</v>
      </c>
      <c r="H5" s="57" t="s">
        <v>1209</v>
      </c>
      <c r="I5" s="57" t="s">
        <v>1210</v>
      </c>
      <c r="J5" s="57" t="s">
        <v>1211</v>
      </c>
      <c r="K5" s="57" t="s">
        <v>1212</v>
      </c>
      <c r="L5" s="57" t="s">
        <v>1213</v>
      </c>
      <c r="M5" s="57" t="s">
        <v>1214</v>
      </c>
      <c r="N5" s="57" t="s">
        <v>1215</v>
      </c>
      <c r="O5" s="57" t="s">
        <v>1216</v>
      </c>
      <c r="P5" s="57" t="s">
        <v>1217</v>
      </c>
      <c r="Q5" s="53"/>
      <c r="R5" s="53"/>
      <c r="S5" s="53"/>
    </row>
    <row r="6" spans="1:19">
      <c r="A6" s="54" t="s">
        <v>1218</v>
      </c>
      <c r="B6" s="58">
        <v>0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2</v>
      </c>
      <c r="Q6" s="53"/>
      <c r="R6" s="53"/>
      <c r="S6" s="53"/>
    </row>
    <row r="7" spans="1:19">
      <c r="A7" s="59" t="s">
        <v>1219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53"/>
      <c r="R7" s="53"/>
      <c r="S7" s="53"/>
    </row>
    <row r="8" spans="1:19">
      <c r="A8" s="59" t="s">
        <v>1220</v>
      </c>
      <c r="B8" s="60">
        <v>1723</v>
      </c>
      <c r="C8" s="60">
        <v>1970</v>
      </c>
      <c r="D8" s="60">
        <v>2565</v>
      </c>
      <c r="E8" s="60">
        <v>2749</v>
      </c>
      <c r="F8" s="60">
        <v>2016</v>
      </c>
      <c r="G8" s="60">
        <v>2001</v>
      </c>
      <c r="H8" s="60">
        <v>3832</v>
      </c>
      <c r="I8" s="60">
        <v>4124</v>
      </c>
      <c r="J8" s="60">
        <v>1651</v>
      </c>
      <c r="K8" s="60">
        <v>1319</v>
      </c>
      <c r="L8" s="60">
        <v>8359</v>
      </c>
      <c r="M8" s="60">
        <v>10992</v>
      </c>
      <c r="N8" s="60">
        <v>5890</v>
      </c>
      <c r="O8" s="60">
        <v>1795</v>
      </c>
      <c r="P8" s="60">
        <v>2043</v>
      </c>
      <c r="Q8" s="53"/>
      <c r="R8" s="53"/>
      <c r="S8" s="53"/>
    </row>
    <row r="9" spans="1:19">
      <c r="A9" s="61" t="s">
        <v>1221</v>
      </c>
      <c r="B9" s="60">
        <v>578</v>
      </c>
      <c r="C9" s="60">
        <v>350</v>
      </c>
      <c r="D9" s="60">
        <v>759</v>
      </c>
      <c r="E9" s="60">
        <v>681</v>
      </c>
      <c r="F9" s="60">
        <v>694</v>
      </c>
      <c r="G9" s="60">
        <v>1273</v>
      </c>
      <c r="H9" s="60">
        <v>1005</v>
      </c>
      <c r="I9" s="60">
        <v>976</v>
      </c>
      <c r="J9" s="60">
        <v>736</v>
      </c>
      <c r="K9" s="60">
        <v>774</v>
      </c>
      <c r="L9" s="60">
        <v>812</v>
      </c>
      <c r="M9" s="60">
        <v>915</v>
      </c>
      <c r="N9" s="60">
        <v>846</v>
      </c>
      <c r="O9" s="60">
        <v>656</v>
      </c>
      <c r="P9" s="60">
        <v>1121</v>
      </c>
      <c r="Q9" s="53"/>
      <c r="R9" s="74" t="s">
        <v>1222</v>
      </c>
      <c r="S9" s="74"/>
    </row>
    <row r="10" spans="1:19">
      <c r="A10" s="61" t="s">
        <v>1223</v>
      </c>
      <c r="B10" s="60">
        <v>16270</v>
      </c>
      <c r="C10" s="60">
        <v>10750</v>
      </c>
      <c r="D10" s="60">
        <v>15796</v>
      </c>
      <c r="E10" s="60">
        <v>12713</v>
      </c>
      <c r="F10" s="60">
        <v>14046</v>
      </c>
      <c r="G10" s="60">
        <v>29655</v>
      </c>
      <c r="H10" s="60">
        <v>24338</v>
      </c>
      <c r="I10" s="60">
        <v>21613</v>
      </c>
      <c r="J10" s="60">
        <v>17030</v>
      </c>
      <c r="K10" s="60">
        <v>16424</v>
      </c>
      <c r="L10" s="60">
        <v>19021</v>
      </c>
      <c r="M10" s="60">
        <v>19161</v>
      </c>
      <c r="N10" s="60">
        <v>18256</v>
      </c>
      <c r="O10" s="60">
        <v>14719</v>
      </c>
      <c r="P10" s="60">
        <v>19947</v>
      </c>
      <c r="Q10" s="53"/>
      <c r="R10" s="69" t="s">
        <v>1224</v>
      </c>
      <c r="S10" s="69">
        <v>28628</v>
      </c>
    </row>
    <row r="11" spans="1:19">
      <c r="A11" s="67" t="s">
        <v>1225</v>
      </c>
      <c r="B11" s="60">
        <v>948</v>
      </c>
      <c r="C11" s="60">
        <v>703</v>
      </c>
      <c r="D11" s="60">
        <v>1241</v>
      </c>
      <c r="E11" s="60">
        <v>1281</v>
      </c>
      <c r="F11" s="60">
        <v>1489</v>
      </c>
      <c r="G11" s="68">
        <v>4867</v>
      </c>
      <c r="H11" s="68">
        <v>3972</v>
      </c>
      <c r="I11" s="68">
        <v>3657</v>
      </c>
      <c r="J11" s="68">
        <v>2818</v>
      </c>
      <c r="K11" s="68">
        <v>2442</v>
      </c>
      <c r="L11" s="68">
        <v>2318</v>
      </c>
      <c r="M11" s="68">
        <v>2090</v>
      </c>
      <c r="N11" s="68">
        <v>2219</v>
      </c>
      <c r="O11" s="68">
        <v>1780</v>
      </c>
      <c r="P11" s="68">
        <v>2465</v>
      </c>
      <c r="Q11" s="53"/>
      <c r="R11" s="69" t="s">
        <v>1226</v>
      </c>
      <c r="S11" s="70">
        <v>2862.8</v>
      </c>
    </row>
    <row r="12" spans="1:19">
      <c r="A12" s="61" t="s">
        <v>1227</v>
      </c>
      <c r="B12" s="60">
        <v>684</v>
      </c>
      <c r="C12" s="60">
        <v>440</v>
      </c>
      <c r="D12" s="60">
        <v>625</v>
      </c>
      <c r="E12" s="60">
        <v>468</v>
      </c>
      <c r="F12" s="60">
        <v>395</v>
      </c>
      <c r="G12" s="60">
        <v>1638</v>
      </c>
      <c r="H12" s="60">
        <v>1716</v>
      </c>
      <c r="I12" s="60">
        <v>1681</v>
      </c>
      <c r="J12" s="60">
        <v>1065</v>
      </c>
      <c r="K12" s="60">
        <v>1047</v>
      </c>
      <c r="L12" s="60">
        <v>1039</v>
      </c>
      <c r="M12" s="60">
        <v>1649</v>
      </c>
      <c r="N12" s="60">
        <v>2004</v>
      </c>
      <c r="O12" s="60">
        <v>1402</v>
      </c>
      <c r="P12" s="60">
        <v>1847</v>
      </c>
      <c r="Q12" s="53"/>
      <c r="R12" s="53"/>
      <c r="S12" s="53"/>
    </row>
    <row r="13" spans="1:19" ht="27">
      <c r="A13" s="62" t="s">
        <v>1228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3">
        <v>184</v>
      </c>
      <c r="O13" s="63">
        <v>115</v>
      </c>
      <c r="P13" s="63">
        <v>184</v>
      </c>
      <c r="Q13" s="53"/>
      <c r="R13" s="53"/>
      <c r="S13" s="53"/>
    </row>
    <row r="14" spans="1:19">
      <c r="A14" s="64" t="s">
        <v>1229</v>
      </c>
      <c r="B14" s="60">
        <v>241</v>
      </c>
      <c r="C14" s="60">
        <v>0</v>
      </c>
      <c r="D14" s="60">
        <v>616</v>
      </c>
      <c r="E14" s="60">
        <v>0</v>
      </c>
      <c r="F14" s="60">
        <v>830</v>
      </c>
      <c r="G14" s="60">
        <v>223</v>
      </c>
      <c r="H14" s="60">
        <v>25</v>
      </c>
      <c r="I14" s="60">
        <v>24</v>
      </c>
      <c r="J14" s="60">
        <v>16</v>
      </c>
      <c r="K14" s="60">
        <v>23</v>
      </c>
      <c r="L14" s="60">
        <v>6754</v>
      </c>
      <c r="M14" s="60">
        <v>11435</v>
      </c>
      <c r="N14" s="60">
        <v>19</v>
      </c>
      <c r="O14" s="60">
        <v>22</v>
      </c>
      <c r="P14" s="60">
        <v>379</v>
      </c>
      <c r="Q14" s="53"/>
      <c r="R14" s="53"/>
      <c r="S14" s="53"/>
    </row>
    <row r="15" spans="1:19">
      <c r="A15" s="61" t="s">
        <v>1230</v>
      </c>
      <c r="B15" s="60">
        <v>15</v>
      </c>
      <c r="C15" s="60">
        <v>11</v>
      </c>
      <c r="D15" s="60">
        <v>25</v>
      </c>
      <c r="E15" s="60">
        <v>11</v>
      </c>
      <c r="F15" s="60">
        <v>11</v>
      </c>
      <c r="G15" s="60">
        <v>39</v>
      </c>
      <c r="H15" s="60">
        <v>42</v>
      </c>
      <c r="I15" s="60">
        <v>29</v>
      </c>
      <c r="J15" s="60">
        <v>29</v>
      </c>
      <c r="K15" s="60">
        <v>30</v>
      </c>
      <c r="L15" s="60">
        <v>29</v>
      </c>
      <c r="M15" s="60">
        <v>28</v>
      </c>
      <c r="N15" s="60">
        <v>21</v>
      </c>
      <c r="O15" s="60">
        <v>20</v>
      </c>
      <c r="P15" s="60">
        <v>43</v>
      </c>
      <c r="Q15" s="53"/>
      <c r="R15" s="53"/>
      <c r="S15" s="53"/>
    </row>
    <row r="16" spans="1:19">
      <c r="A16" s="61" t="s">
        <v>1231</v>
      </c>
      <c r="B16" s="60">
        <v>289</v>
      </c>
      <c r="C16" s="60">
        <v>211</v>
      </c>
      <c r="D16" s="60">
        <v>278</v>
      </c>
      <c r="E16" s="60">
        <v>251</v>
      </c>
      <c r="F16" s="60">
        <v>273</v>
      </c>
      <c r="G16" s="60">
        <v>829</v>
      </c>
      <c r="H16" s="60">
        <v>820</v>
      </c>
      <c r="I16" s="60">
        <v>764</v>
      </c>
      <c r="J16" s="60">
        <v>450</v>
      </c>
      <c r="K16" s="60">
        <v>390</v>
      </c>
      <c r="L16" s="60">
        <v>492</v>
      </c>
      <c r="M16" s="60">
        <v>518</v>
      </c>
      <c r="N16" s="60">
        <v>530</v>
      </c>
      <c r="O16" s="60">
        <v>479</v>
      </c>
      <c r="P16" s="60">
        <v>487</v>
      </c>
      <c r="Q16" s="53"/>
      <c r="R16" s="53"/>
      <c r="S16" s="53"/>
    </row>
    <row r="17" spans="1:19" ht="27">
      <c r="A17" s="64" t="s">
        <v>1232</v>
      </c>
      <c r="B17" s="60">
        <v>317</v>
      </c>
      <c r="C17" s="60">
        <v>242</v>
      </c>
      <c r="D17" s="60">
        <v>424</v>
      </c>
      <c r="E17" s="60">
        <v>438</v>
      </c>
      <c r="F17" s="60">
        <v>305</v>
      </c>
      <c r="G17" s="60">
        <v>584</v>
      </c>
      <c r="H17" s="60">
        <v>1037</v>
      </c>
      <c r="I17" s="60">
        <v>716</v>
      </c>
      <c r="J17" s="60">
        <v>586</v>
      </c>
      <c r="K17" s="60">
        <v>661</v>
      </c>
      <c r="L17" s="60">
        <v>871</v>
      </c>
      <c r="M17" s="60">
        <v>998</v>
      </c>
      <c r="N17" s="60">
        <v>1471</v>
      </c>
      <c r="O17" s="60">
        <v>1074</v>
      </c>
      <c r="P17" s="60">
        <v>1288</v>
      </c>
      <c r="Q17" s="53"/>
      <c r="R17" s="53"/>
      <c r="S17" s="53"/>
    </row>
    <row r="18" spans="1:19">
      <c r="A18" s="61" t="s">
        <v>1233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53"/>
      <c r="R18" s="53"/>
      <c r="S18" s="53"/>
    </row>
    <row r="19" spans="1:19">
      <c r="A19" s="65" t="s">
        <v>1234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53"/>
      <c r="R19" s="53"/>
      <c r="S19" s="53"/>
    </row>
    <row r="20" spans="1:19" ht="27">
      <c r="A20" s="61" t="s">
        <v>1235</v>
      </c>
      <c r="B20" s="60">
        <v>189</v>
      </c>
      <c r="C20" s="60">
        <v>96</v>
      </c>
      <c r="D20" s="60">
        <v>141</v>
      </c>
      <c r="E20" s="60">
        <v>126</v>
      </c>
      <c r="F20" s="60">
        <v>96</v>
      </c>
      <c r="G20" s="60">
        <v>173</v>
      </c>
      <c r="H20" s="60">
        <v>200</v>
      </c>
      <c r="I20" s="60">
        <v>166</v>
      </c>
      <c r="J20" s="60">
        <v>163</v>
      </c>
      <c r="K20" s="60">
        <v>165</v>
      </c>
      <c r="L20" s="60">
        <v>147</v>
      </c>
      <c r="M20" s="60">
        <v>182</v>
      </c>
      <c r="N20" s="60">
        <v>191</v>
      </c>
      <c r="O20" s="60">
        <v>118</v>
      </c>
      <c r="P20" s="60">
        <v>183</v>
      </c>
      <c r="Q20" s="53"/>
      <c r="R20" s="53"/>
      <c r="S20" s="53"/>
    </row>
    <row r="21" spans="1:19" ht="27">
      <c r="A21" s="61" t="s">
        <v>1236</v>
      </c>
      <c r="B21" s="60">
        <v>188</v>
      </c>
      <c r="C21" s="60">
        <v>98</v>
      </c>
      <c r="D21" s="60">
        <v>192</v>
      </c>
      <c r="E21" s="60">
        <v>179</v>
      </c>
      <c r="F21" s="60">
        <v>215</v>
      </c>
      <c r="G21" s="60">
        <v>716</v>
      </c>
      <c r="H21" s="60">
        <v>663</v>
      </c>
      <c r="I21" s="60">
        <v>479</v>
      </c>
      <c r="J21" s="60">
        <v>365</v>
      </c>
      <c r="K21" s="60">
        <v>306</v>
      </c>
      <c r="L21" s="60">
        <v>324</v>
      </c>
      <c r="M21" s="60">
        <v>371</v>
      </c>
      <c r="N21" s="60">
        <v>271</v>
      </c>
      <c r="O21" s="60">
        <v>249</v>
      </c>
      <c r="P21" s="60">
        <v>345</v>
      </c>
    </row>
    <row r="22" spans="1:19">
      <c r="A22" s="66" t="s">
        <v>25</v>
      </c>
      <c r="B22" s="55">
        <v>21442</v>
      </c>
      <c r="C22" s="55">
        <v>14871</v>
      </c>
      <c r="D22" s="55">
        <v>22662</v>
      </c>
      <c r="E22" s="55">
        <v>18897</v>
      </c>
      <c r="F22" s="55">
        <v>20370</v>
      </c>
      <c r="G22" s="55">
        <v>41998</v>
      </c>
      <c r="H22" s="55">
        <v>37650</v>
      </c>
      <c r="I22" s="55">
        <v>34229</v>
      </c>
      <c r="J22" s="55">
        <v>24909</v>
      </c>
      <c r="K22" s="55">
        <v>23581</v>
      </c>
      <c r="L22" s="55">
        <v>40166</v>
      </c>
      <c r="M22" s="55">
        <v>48339</v>
      </c>
      <c r="N22" s="55">
        <v>31902</v>
      </c>
      <c r="O22" s="55">
        <v>22429</v>
      </c>
      <c r="P22" s="55">
        <v>30332</v>
      </c>
    </row>
  </sheetData>
  <mergeCells count="1">
    <mergeCell ref="R9:S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CE47B-C034-4048-AD2C-AA3459E6EE77}">
  <dimension ref="A1:B55"/>
  <sheetViews>
    <sheetView workbookViewId="0">
      <selection activeCell="B7" sqref="B7"/>
    </sheetView>
  </sheetViews>
  <sheetFormatPr defaultRowHeight="14.4"/>
  <sheetData>
    <row r="1" spans="1:2" s="53" customFormat="1">
      <c r="A1" s="2" t="s">
        <v>1079</v>
      </c>
      <c r="B1" s="53" t="s">
        <v>1299</v>
      </c>
    </row>
    <row r="2" spans="1:2" s="53" customFormat="1"/>
    <row r="3" spans="1:2" s="53" customFormat="1"/>
    <row r="4" spans="1:2">
      <c r="A4" t="s">
        <v>1246</v>
      </c>
      <c r="B4" t="s">
        <v>1250</v>
      </c>
    </row>
    <row r="5" spans="1:2">
      <c r="A5" t="s">
        <v>1247</v>
      </c>
      <c r="B5">
        <v>146</v>
      </c>
    </row>
    <row r="6" spans="1:2">
      <c r="A6" t="s">
        <v>1248</v>
      </c>
      <c r="B6">
        <v>205</v>
      </c>
    </row>
    <row r="7" spans="1:2">
      <c r="A7" t="s">
        <v>1249</v>
      </c>
      <c r="B7">
        <v>161</v>
      </c>
    </row>
    <row r="8" spans="1:2">
      <c r="A8" t="s">
        <v>1251</v>
      </c>
      <c r="B8">
        <v>214</v>
      </c>
    </row>
    <row r="9" spans="1:2">
      <c r="A9" t="s">
        <v>1252</v>
      </c>
      <c r="B9">
        <v>213</v>
      </c>
    </row>
    <row r="10" spans="1:2">
      <c r="A10" t="s">
        <v>1253</v>
      </c>
      <c r="B10">
        <v>200</v>
      </c>
    </row>
    <row r="11" spans="1:2">
      <c r="A11" t="s">
        <v>1254</v>
      </c>
      <c r="B11">
        <v>263</v>
      </c>
    </row>
    <row r="12" spans="1:2">
      <c r="A12" t="s">
        <v>1255</v>
      </c>
      <c r="B12">
        <v>217</v>
      </c>
    </row>
    <row r="13" spans="1:2">
      <c r="A13" t="s">
        <v>1256</v>
      </c>
      <c r="B13">
        <v>324</v>
      </c>
    </row>
    <row r="14" spans="1:2">
      <c r="A14" t="s">
        <v>1257</v>
      </c>
      <c r="B14">
        <v>196</v>
      </c>
    </row>
    <row r="15" spans="1:2">
      <c r="A15" t="s">
        <v>1258</v>
      </c>
      <c r="B15">
        <v>225</v>
      </c>
    </row>
    <row r="16" spans="1:2">
      <c r="A16" t="s">
        <v>1259</v>
      </c>
      <c r="B16">
        <v>196</v>
      </c>
    </row>
    <row r="17" spans="1:2">
      <c r="A17" t="s">
        <v>1260</v>
      </c>
      <c r="B17">
        <v>138</v>
      </c>
    </row>
    <row r="18" spans="1:2">
      <c r="A18" t="s">
        <v>1261</v>
      </c>
      <c r="B18">
        <v>213</v>
      </c>
    </row>
    <row r="19" spans="1:2">
      <c r="A19" t="s">
        <v>1262</v>
      </c>
      <c r="B19">
        <v>218</v>
      </c>
    </row>
    <row r="20" spans="1:2">
      <c r="A20" t="s">
        <v>1263</v>
      </c>
      <c r="B20">
        <v>380</v>
      </c>
    </row>
    <row r="21" spans="1:2">
      <c r="A21" t="s">
        <v>1264</v>
      </c>
      <c r="B21">
        <v>171</v>
      </c>
    </row>
    <row r="22" spans="1:2">
      <c r="A22" t="s">
        <v>1265</v>
      </c>
      <c r="B22">
        <v>200</v>
      </c>
    </row>
    <row r="23" spans="1:2">
      <c r="A23" t="s">
        <v>1266</v>
      </c>
      <c r="B23">
        <v>138</v>
      </c>
    </row>
    <row r="24" spans="1:2">
      <c r="A24" t="s">
        <v>1267</v>
      </c>
      <c r="B24">
        <v>214</v>
      </c>
    </row>
    <row r="25" spans="1:2">
      <c r="A25" t="s">
        <v>1268</v>
      </c>
      <c r="B25">
        <v>264</v>
      </c>
    </row>
    <row r="26" spans="1:2">
      <c r="A26" t="s">
        <v>1269</v>
      </c>
      <c r="B26">
        <v>205</v>
      </c>
    </row>
    <row r="27" spans="1:2">
      <c r="A27" t="s">
        <v>1270</v>
      </c>
      <c r="B27">
        <v>200</v>
      </c>
    </row>
    <row r="28" spans="1:2">
      <c r="A28" t="s">
        <v>1271</v>
      </c>
      <c r="B28">
        <v>283</v>
      </c>
    </row>
    <row r="29" spans="1:2">
      <c r="A29" t="s">
        <v>1272</v>
      </c>
      <c r="B29">
        <v>199</v>
      </c>
    </row>
    <row r="30" spans="1:2">
      <c r="A30" t="s">
        <v>1273</v>
      </c>
      <c r="B30">
        <v>201</v>
      </c>
    </row>
    <row r="31" spans="1:2">
      <c r="A31" t="s">
        <v>1274</v>
      </c>
      <c r="B31">
        <v>162</v>
      </c>
    </row>
    <row r="32" spans="1:2">
      <c r="A32" t="s">
        <v>1275</v>
      </c>
      <c r="B32">
        <v>199</v>
      </c>
    </row>
    <row r="33" spans="1:2">
      <c r="A33" t="s">
        <v>1276</v>
      </c>
      <c r="B33">
        <v>165</v>
      </c>
    </row>
    <row r="34" spans="1:2">
      <c r="A34" t="s">
        <v>1277</v>
      </c>
      <c r="B34">
        <v>201</v>
      </c>
    </row>
    <row r="35" spans="1:2">
      <c r="A35" t="s">
        <v>1278</v>
      </c>
      <c r="B35">
        <v>199</v>
      </c>
    </row>
    <row r="36" spans="1:2">
      <c r="A36" t="s">
        <v>1279</v>
      </c>
      <c r="B36">
        <v>255</v>
      </c>
    </row>
    <row r="37" spans="1:2">
      <c r="A37" t="s">
        <v>1280</v>
      </c>
      <c r="B37">
        <v>223</v>
      </c>
    </row>
    <row r="38" spans="1:2" s="53" customFormat="1">
      <c r="A38" s="53" t="s">
        <v>1291</v>
      </c>
      <c r="B38" s="53">
        <v>201</v>
      </c>
    </row>
    <row r="39" spans="1:2">
      <c r="A39" t="s">
        <v>1281</v>
      </c>
      <c r="B39">
        <v>162</v>
      </c>
    </row>
    <row r="40" spans="1:2">
      <c r="A40" t="s">
        <v>1282</v>
      </c>
      <c r="B40">
        <v>205</v>
      </c>
    </row>
    <row r="41" spans="1:2">
      <c r="A41" t="s">
        <v>1283</v>
      </c>
      <c r="B41">
        <v>138</v>
      </c>
    </row>
    <row r="42" spans="1:2">
      <c r="A42" t="s">
        <v>1284</v>
      </c>
      <c r="B42">
        <v>190</v>
      </c>
    </row>
    <row r="43" spans="1:2">
      <c r="A43" t="s">
        <v>1285</v>
      </c>
      <c r="B43">
        <v>220</v>
      </c>
    </row>
    <row r="44" spans="1:2">
      <c r="A44" t="s">
        <v>1286</v>
      </c>
      <c r="B44">
        <v>195</v>
      </c>
    </row>
    <row r="45" spans="1:2">
      <c r="A45" t="s">
        <v>1287</v>
      </c>
      <c r="B45">
        <v>199</v>
      </c>
    </row>
    <row r="46" spans="1:2">
      <c r="A46" t="s">
        <v>1288</v>
      </c>
      <c r="B46">
        <v>138</v>
      </c>
    </row>
    <row r="47" spans="1:2">
      <c r="A47" t="s">
        <v>1289</v>
      </c>
      <c r="B47">
        <v>200</v>
      </c>
    </row>
    <row r="48" spans="1:2">
      <c r="A48" t="s">
        <v>1290</v>
      </c>
      <c r="B48">
        <v>203</v>
      </c>
    </row>
    <row r="49" spans="1:2">
      <c r="A49" t="s">
        <v>1292</v>
      </c>
      <c r="B49">
        <v>144</v>
      </c>
    </row>
    <row r="50" spans="1:2">
      <c r="A50" t="s">
        <v>1293</v>
      </c>
      <c r="B50">
        <v>213</v>
      </c>
    </row>
    <row r="51" spans="1:2">
      <c r="A51" t="s">
        <v>1294</v>
      </c>
      <c r="B51">
        <v>148</v>
      </c>
    </row>
    <row r="52" spans="1:2">
      <c r="A52" t="s">
        <v>1295</v>
      </c>
      <c r="B52">
        <v>198</v>
      </c>
    </row>
    <row r="53" spans="1:2">
      <c r="A53" t="s">
        <v>1296</v>
      </c>
      <c r="B53">
        <v>190</v>
      </c>
    </row>
    <row r="54" spans="1:2">
      <c r="A54" t="s">
        <v>1297</v>
      </c>
      <c r="B54">
        <v>306</v>
      </c>
    </row>
    <row r="55" spans="1:2">
      <c r="A55" t="s">
        <v>1298</v>
      </c>
      <c r="B55">
        <v>159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0205B-3AA3-46FF-B031-3BDB30722D5E}">
  <dimension ref="A1:U76"/>
  <sheetViews>
    <sheetView workbookViewId="0">
      <pane ySplit="4" topLeftCell="A5" activePane="bottomLeft" state="frozen"/>
      <selection pane="bottomLeft" activeCell="T13" sqref="T13"/>
    </sheetView>
  </sheetViews>
  <sheetFormatPr defaultRowHeight="14.4"/>
  <cols>
    <col min="1" max="1" width="17.5546875" customWidth="1"/>
    <col min="2" max="11" width="0" hidden="1" customWidth="1"/>
    <col min="14" max="17" width="0" hidden="1" customWidth="1"/>
  </cols>
  <sheetData>
    <row r="1" spans="1:21" s="7" customFormat="1">
      <c r="A1" s="7">
        <v>2020</v>
      </c>
    </row>
    <row r="2" spans="1:21">
      <c r="A2" s="9" t="s">
        <v>40</v>
      </c>
      <c r="B2" s="75" t="s">
        <v>41</v>
      </c>
      <c r="C2" s="75"/>
      <c r="D2" s="75"/>
      <c r="E2" s="75"/>
      <c r="F2" s="75"/>
      <c r="G2" s="75"/>
      <c r="H2" s="75"/>
      <c r="I2" s="75"/>
      <c r="J2" s="75"/>
      <c r="K2" s="75"/>
      <c r="L2" s="75" t="s">
        <v>42</v>
      </c>
      <c r="M2" s="75"/>
      <c r="N2" s="75"/>
      <c r="O2" s="75"/>
      <c r="P2" s="75"/>
      <c r="Q2" s="75"/>
      <c r="R2" s="75"/>
      <c r="S2" s="75"/>
      <c r="T2" s="75"/>
      <c r="U2" s="75"/>
    </row>
    <row r="3" spans="1:21">
      <c r="A3" s="9" t="s">
        <v>40</v>
      </c>
      <c r="B3" s="75" t="s">
        <v>25</v>
      </c>
      <c r="C3" s="75"/>
      <c r="D3" s="75" t="s">
        <v>43</v>
      </c>
      <c r="E3" s="75"/>
      <c r="F3" s="75" t="s">
        <v>44</v>
      </c>
      <c r="G3" s="75"/>
      <c r="H3" s="75" t="s">
        <v>45</v>
      </c>
      <c r="I3" s="75"/>
      <c r="J3" s="75" t="s">
        <v>46</v>
      </c>
      <c r="K3" s="75"/>
      <c r="L3" s="75" t="s">
        <v>25</v>
      </c>
      <c r="M3" s="75"/>
      <c r="N3" s="75" t="s">
        <v>43</v>
      </c>
      <c r="O3" s="75"/>
      <c r="P3" s="75" t="s">
        <v>44</v>
      </c>
      <c r="Q3" s="75"/>
      <c r="R3" s="75" t="s">
        <v>45</v>
      </c>
      <c r="S3" s="75"/>
      <c r="T3" s="75" t="s">
        <v>46</v>
      </c>
      <c r="U3" s="75"/>
    </row>
    <row r="4" spans="1:21" ht="28.8">
      <c r="A4" s="9" t="s">
        <v>47</v>
      </c>
      <c r="B4" s="9" t="s">
        <v>48</v>
      </c>
      <c r="C4" s="9" t="s">
        <v>49</v>
      </c>
      <c r="D4" s="9" t="s">
        <v>48</v>
      </c>
      <c r="E4" s="9" t="s">
        <v>49</v>
      </c>
      <c r="F4" s="9" t="s">
        <v>48</v>
      </c>
      <c r="G4" s="9" t="s">
        <v>49</v>
      </c>
      <c r="H4" s="9" t="s">
        <v>48</v>
      </c>
      <c r="I4" s="9" t="s">
        <v>49</v>
      </c>
      <c r="J4" s="9" t="s">
        <v>48</v>
      </c>
      <c r="K4" s="9" t="s">
        <v>49</v>
      </c>
      <c r="L4" s="9" t="s">
        <v>48</v>
      </c>
      <c r="M4" s="9" t="s">
        <v>49</v>
      </c>
      <c r="N4" s="9" t="s">
        <v>48</v>
      </c>
      <c r="O4" s="9" t="s">
        <v>49</v>
      </c>
      <c r="P4" s="9" t="s">
        <v>48</v>
      </c>
      <c r="Q4" s="9" t="s">
        <v>49</v>
      </c>
      <c r="R4" s="9" t="s">
        <v>48</v>
      </c>
      <c r="S4" s="9" t="s">
        <v>49</v>
      </c>
      <c r="T4" s="9" t="s">
        <v>48</v>
      </c>
      <c r="U4" s="9" t="s">
        <v>49</v>
      </c>
    </row>
    <row r="5" spans="1:21" ht="43.2">
      <c r="A5" s="8" t="s">
        <v>50</v>
      </c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56</v>
      </c>
      <c r="L5" s="8" t="s">
        <v>60</v>
      </c>
      <c r="M5" s="8" t="s">
        <v>61</v>
      </c>
      <c r="N5" s="8" t="s">
        <v>62</v>
      </c>
      <c r="O5" s="8" t="s">
        <v>63</v>
      </c>
      <c r="P5" s="8" t="s">
        <v>64</v>
      </c>
      <c r="Q5" s="8" t="s">
        <v>65</v>
      </c>
      <c r="R5" s="8" t="s">
        <v>66</v>
      </c>
      <c r="S5" s="8" t="s">
        <v>67</v>
      </c>
      <c r="T5" s="8" t="s">
        <v>68</v>
      </c>
      <c r="U5" s="8" t="s">
        <v>65</v>
      </c>
    </row>
    <row r="6" spans="1:21">
      <c r="A6" s="10" t="s">
        <v>69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8.8" hidden="1">
      <c r="A7" s="11" t="s">
        <v>70</v>
      </c>
      <c r="B7" s="8" t="s">
        <v>71</v>
      </c>
      <c r="C7" s="8" t="s">
        <v>72</v>
      </c>
      <c r="D7" s="8" t="s">
        <v>73</v>
      </c>
      <c r="E7" s="8" t="s">
        <v>74</v>
      </c>
      <c r="F7" s="8" t="s">
        <v>75</v>
      </c>
      <c r="G7" s="8" t="s">
        <v>56</v>
      </c>
      <c r="H7" s="8" t="s">
        <v>76</v>
      </c>
      <c r="I7" s="8" t="s">
        <v>77</v>
      </c>
      <c r="J7" s="8" t="s">
        <v>78</v>
      </c>
      <c r="K7" s="8" t="s">
        <v>56</v>
      </c>
      <c r="L7" s="8" t="s">
        <v>79</v>
      </c>
      <c r="M7" s="8" t="s">
        <v>80</v>
      </c>
      <c r="N7" s="8" t="s">
        <v>81</v>
      </c>
      <c r="O7" s="8" t="s">
        <v>82</v>
      </c>
      <c r="P7" s="8" t="s">
        <v>83</v>
      </c>
      <c r="Q7" s="8" t="s">
        <v>84</v>
      </c>
      <c r="R7" s="8" t="s">
        <v>85</v>
      </c>
      <c r="S7" s="8" t="s">
        <v>86</v>
      </c>
      <c r="T7" s="8" t="s">
        <v>87</v>
      </c>
      <c r="U7" s="8" t="s">
        <v>84</v>
      </c>
    </row>
    <row r="8" spans="1:21" ht="28.8" hidden="1">
      <c r="A8" s="11" t="s">
        <v>88</v>
      </c>
      <c r="B8" s="8" t="s">
        <v>89</v>
      </c>
      <c r="C8" s="8" t="s">
        <v>90</v>
      </c>
      <c r="D8" s="8" t="s">
        <v>91</v>
      </c>
      <c r="E8" s="8" t="s">
        <v>92</v>
      </c>
      <c r="F8" s="8" t="s">
        <v>93</v>
      </c>
      <c r="G8" s="8" t="s">
        <v>56</v>
      </c>
      <c r="H8" s="8" t="s">
        <v>94</v>
      </c>
      <c r="I8" s="8" t="s">
        <v>95</v>
      </c>
      <c r="J8" s="8" t="s">
        <v>96</v>
      </c>
      <c r="K8" s="8" t="s">
        <v>56</v>
      </c>
      <c r="L8" s="8" t="s">
        <v>97</v>
      </c>
      <c r="M8" s="8" t="s">
        <v>98</v>
      </c>
      <c r="N8" s="8" t="s">
        <v>99</v>
      </c>
      <c r="O8" s="8" t="s">
        <v>100</v>
      </c>
      <c r="P8" s="8" t="s">
        <v>101</v>
      </c>
      <c r="Q8" s="8" t="s">
        <v>84</v>
      </c>
      <c r="R8" s="8" t="s">
        <v>102</v>
      </c>
      <c r="S8" s="8" t="s">
        <v>103</v>
      </c>
      <c r="T8" s="8" t="s">
        <v>104</v>
      </c>
      <c r="U8" s="8" t="s">
        <v>84</v>
      </c>
    </row>
    <row r="9" spans="1:21" ht="28.8">
      <c r="A9" s="11" t="s">
        <v>105</v>
      </c>
      <c r="B9" s="8" t="s">
        <v>106</v>
      </c>
      <c r="C9" s="8" t="s">
        <v>107</v>
      </c>
      <c r="D9" s="8" t="s">
        <v>108</v>
      </c>
      <c r="E9" s="8" t="s">
        <v>109</v>
      </c>
      <c r="F9" s="8" t="s">
        <v>110</v>
      </c>
      <c r="G9" s="8" t="s">
        <v>56</v>
      </c>
      <c r="H9" s="8" t="s">
        <v>111</v>
      </c>
      <c r="I9" s="8" t="s">
        <v>112</v>
      </c>
      <c r="J9" s="8" t="s">
        <v>113</v>
      </c>
      <c r="K9" s="8" t="s">
        <v>56</v>
      </c>
      <c r="L9" s="8" t="s">
        <v>114</v>
      </c>
      <c r="M9" s="8" t="s">
        <v>115</v>
      </c>
      <c r="N9" s="8" t="s">
        <v>116</v>
      </c>
      <c r="O9" s="8" t="s">
        <v>117</v>
      </c>
      <c r="P9" s="8" t="s">
        <v>118</v>
      </c>
      <c r="Q9" s="8" t="s">
        <v>119</v>
      </c>
      <c r="R9" s="8" t="s">
        <v>120</v>
      </c>
      <c r="S9" s="8" t="s">
        <v>121</v>
      </c>
      <c r="T9" s="8" t="s">
        <v>122</v>
      </c>
      <c r="U9" s="8" t="s">
        <v>119</v>
      </c>
    </row>
    <row r="10" spans="1:21" ht="28.8">
      <c r="A10" s="11" t="s">
        <v>123</v>
      </c>
      <c r="B10" s="8" t="s">
        <v>124</v>
      </c>
      <c r="C10" s="8" t="s">
        <v>125</v>
      </c>
      <c r="D10" s="8" t="s">
        <v>126</v>
      </c>
      <c r="E10" s="8" t="s">
        <v>127</v>
      </c>
      <c r="F10" s="8" t="s">
        <v>128</v>
      </c>
      <c r="G10" s="8" t="s">
        <v>56</v>
      </c>
      <c r="H10" s="8" t="s">
        <v>129</v>
      </c>
      <c r="I10" s="8" t="s">
        <v>130</v>
      </c>
      <c r="J10" s="8" t="s">
        <v>131</v>
      </c>
      <c r="K10" s="8" t="s">
        <v>56</v>
      </c>
      <c r="L10" s="8" t="s">
        <v>132</v>
      </c>
      <c r="M10" s="8" t="s">
        <v>133</v>
      </c>
      <c r="N10" s="8" t="s">
        <v>134</v>
      </c>
      <c r="O10" s="8" t="s">
        <v>135</v>
      </c>
      <c r="P10" s="8" t="s">
        <v>136</v>
      </c>
      <c r="Q10" s="8" t="s">
        <v>137</v>
      </c>
      <c r="R10" s="8" t="s">
        <v>138</v>
      </c>
      <c r="S10" s="8" t="s">
        <v>139</v>
      </c>
      <c r="T10" s="8" t="s">
        <v>140</v>
      </c>
      <c r="U10" s="8" t="s">
        <v>137</v>
      </c>
    </row>
    <row r="11" spans="1:21" ht="28.8">
      <c r="A11" s="11" t="s">
        <v>141</v>
      </c>
      <c r="B11" s="8" t="s">
        <v>142</v>
      </c>
      <c r="C11" s="8" t="s">
        <v>143</v>
      </c>
      <c r="D11" s="8" t="s">
        <v>144</v>
      </c>
      <c r="E11" s="8" t="s">
        <v>145</v>
      </c>
      <c r="F11" s="8" t="s">
        <v>146</v>
      </c>
      <c r="G11" s="8" t="s">
        <v>56</v>
      </c>
      <c r="H11" s="8" t="s">
        <v>147</v>
      </c>
      <c r="I11" s="8" t="s">
        <v>148</v>
      </c>
      <c r="J11" s="8" t="s">
        <v>149</v>
      </c>
      <c r="K11" s="8" t="s">
        <v>56</v>
      </c>
      <c r="L11" s="8" t="s">
        <v>150</v>
      </c>
      <c r="M11" s="8" t="s">
        <v>151</v>
      </c>
      <c r="N11" s="8" t="s">
        <v>152</v>
      </c>
      <c r="O11" s="8" t="s">
        <v>153</v>
      </c>
      <c r="P11" s="8" t="s">
        <v>154</v>
      </c>
      <c r="Q11" s="8" t="s">
        <v>137</v>
      </c>
      <c r="R11" s="8" t="s">
        <v>155</v>
      </c>
      <c r="S11" s="8" t="s">
        <v>156</v>
      </c>
      <c r="T11" s="8" t="s">
        <v>157</v>
      </c>
      <c r="U11" s="8" t="s">
        <v>137</v>
      </c>
    </row>
    <row r="12" spans="1:21" ht="28.8">
      <c r="A12" s="11" t="s">
        <v>158</v>
      </c>
      <c r="B12" s="8" t="s">
        <v>159</v>
      </c>
      <c r="C12" s="8" t="s">
        <v>160</v>
      </c>
      <c r="D12" s="8" t="s">
        <v>161</v>
      </c>
      <c r="E12" s="8" t="s">
        <v>162</v>
      </c>
      <c r="F12" s="8" t="s">
        <v>163</v>
      </c>
      <c r="G12" s="8" t="s">
        <v>56</v>
      </c>
      <c r="H12" s="8" t="s">
        <v>164</v>
      </c>
      <c r="I12" s="8" t="s">
        <v>165</v>
      </c>
      <c r="J12" s="8" t="s">
        <v>166</v>
      </c>
      <c r="K12" s="8" t="s">
        <v>56</v>
      </c>
      <c r="L12" s="8" t="s">
        <v>167</v>
      </c>
      <c r="M12" s="8" t="s">
        <v>168</v>
      </c>
      <c r="N12" s="8" t="s">
        <v>169</v>
      </c>
      <c r="O12" s="8" t="s">
        <v>170</v>
      </c>
      <c r="P12" s="8" t="s">
        <v>171</v>
      </c>
      <c r="Q12" s="8" t="s">
        <v>172</v>
      </c>
      <c r="R12" s="8" t="s">
        <v>173</v>
      </c>
      <c r="S12" s="8" t="s">
        <v>174</v>
      </c>
      <c r="T12" s="8" t="s">
        <v>175</v>
      </c>
      <c r="U12" s="8" t="s">
        <v>172</v>
      </c>
    </row>
    <row r="13" spans="1:21" ht="28.8">
      <c r="A13" s="11" t="s">
        <v>176</v>
      </c>
      <c r="B13" s="8" t="s">
        <v>177</v>
      </c>
      <c r="C13" s="8" t="s">
        <v>178</v>
      </c>
      <c r="D13" s="8" t="s">
        <v>179</v>
      </c>
      <c r="E13" s="8" t="s">
        <v>180</v>
      </c>
      <c r="F13" s="8" t="s">
        <v>181</v>
      </c>
      <c r="G13" s="8" t="s">
        <v>56</v>
      </c>
      <c r="H13" s="8" t="s">
        <v>182</v>
      </c>
      <c r="I13" s="8" t="s">
        <v>183</v>
      </c>
      <c r="J13" s="8" t="s">
        <v>184</v>
      </c>
      <c r="K13" s="8" t="s">
        <v>56</v>
      </c>
      <c r="L13" s="8" t="s">
        <v>185</v>
      </c>
      <c r="M13" s="8" t="s">
        <v>186</v>
      </c>
      <c r="N13" s="8" t="s">
        <v>187</v>
      </c>
      <c r="O13" s="8" t="s">
        <v>188</v>
      </c>
      <c r="P13" s="8" t="s">
        <v>189</v>
      </c>
      <c r="Q13" s="8" t="s">
        <v>84</v>
      </c>
      <c r="R13" s="8" t="s">
        <v>190</v>
      </c>
      <c r="S13" s="8" t="s">
        <v>191</v>
      </c>
      <c r="T13" s="8" t="s">
        <v>192</v>
      </c>
      <c r="U13" s="8" t="s">
        <v>84</v>
      </c>
    </row>
    <row r="14" spans="1:21" ht="28.8" hidden="1">
      <c r="A14" s="11" t="s">
        <v>193</v>
      </c>
      <c r="B14" s="8" t="s">
        <v>194</v>
      </c>
      <c r="C14" s="8" t="s">
        <v>195</v>
      </c>
      <c r="D14" s="8" t="s">
        <v>196</v>
      </c>
      <c r="E14" s="8" t="s">
        <v>197</v>
      </c>
      <c r="F14" s="8" t="s">
        <v>198</v>
      </c>
      <c r="G14" s="8" t="s">
        <v>56</v>
      </c>
      <c r="H14" s="8" t="s">
        <v>199</v>
      </c>
      <c r="I14" s="8" t="s">
        <v>200</v>
      </c>
      <c r="J14" s="8" t="s">
        <v>201</v>
      </c>
      <c r="K14" s="8" t="s">
        <v>56</v>
      </c>
      <c r="L14" s="8" t="s">
        <v>202</v>
      </c>
      <c r="M14" s="8" t="s">
        <v>203</v>
      </c>
      <c r="N14" s="8" t="s">
        <v>204</v>
      </c>
      <c r="O14" s="8" t="s">
        <v>205</v>
      </c>
      <c r="P14" s="8" t="s">
        <v>198</v>
      </c>
      <c r="Q14" s="8" t="s">
        <v>65</v>
      </c>
      <c r="R14" s="8" t="s">
        <v>206</v>
      </c>
      <c r="S14" s="8" t="s">
        <v>207</v>
      </c>
      <c r="T14" s="8" t="s">
        <v>201</v>
      </c>
      <c r="U14" s="8" t="s">
        <v>65</v>
      </c>
    </row>
    <row r="15" spans="1:21" ht="28.8" hidden="1">
      <c r="A15" s="11" t="s">
        <v>208</v>
      </c>
      <c r="B15" s="8" t="s">
        <v>209</v>
      </c>
      <c r="C15" s="8" t="s">
        <v>210</v>
      </c>
      <c r="D15" s="8" t="s">
        <v>211</v>
      </c>
      <c r="E15" s="8" t="s">
        <v>212</v>
      </c>
      <c r="F15" s="8" t="s">
        <v>213</v>
      </c>
      <c r="G15" s="8" t="s">
        <v>56</v>
      </c>
      <c r="H15" s="8" t="s">
        <v>214</v>
      </c>
      <c r="I15" s="8" t="s">
        <v>215</v>
      </c>
      <c r="J15" s="8" t="s">
        <v>216</v>
      </c>
      <c r="K15" s="8" t="s">
        <v>56</v>
      </c>
      <c r="L15" s="8" t="s">
        <v>217</v>
      </c>
      <c r="M15" s="8" t="s">
        <v>218</v>
      </c>
      <c r="N15" s="8" t="s">
        <v>219</v>
      </c>
      <c r="O15" s="8" t="s">
        <v>220</v>
      </c>
      <c r="P15" s="8" t="s">
        <v>221</v>
      </c>
      <c r="Q15" s="8" t="s">
        <v>56</v>
      </c>
      <c r="R15" s="8" t="s">
        <v>222</v>
      </c>
      <c r="S15" s="8" t="s">
        <v>223</v>
      </c>
      <c r="T15" s="8" t="s">
        <v>224</v>
      </c>
      <c r="U15" s="8" t="s">
        <v>56</v>
      </c>
    </row>
    <row r="16" spans="1:21" ht="28.8" hidden="1">
      <c r="A16" s="11" t="s">
        <v>225</v>
      </c>
      <c r="B16" s="8" t="s">
        <v>226</v>
      </c>
      <c r="C16" s="8" t="s">
        <v>227</v>
      </c>
      <c r="D16" s="8" t="s">
        <v>228</v>
      </c>
      <c r="E16" s="8" t="s">
        <v>229</v>
      </c>
      <c r="F16" s="8" t="s">
        <v>230</v>
      </c>
      <c r="G16" s="8" t="s">
        <v>56</v>
      </c>
      <c r="H16" s="8" t="s">
        <v>231</v>
      </c>
      <c r="I16" s="8" t="s">
        <v>232</v>
      </c>
      <c r="J16" s="8" t="s">
        <v>233</v>
      </c>
      <c r="K16" s="8" t="s">
        <v>56</v>
      </c>
      <c r="L16" s="8" t="s">
        <v>234</v>
      </c>
      <c r="M16" s="8" t="s">
        <v>235</v>
      </c>
      <c r="N16" s="8" t="s">
        <v>236</v>
      </c>
      <c r="O16" s="8" t="s">
        <v>237</v>
      </c>
      <c r="P16" s="8" t="s">
        <v>238</v>
      </c>
      <c r="Q16" s="8" t="s">
        <v>84</v>
      </c>
      <c r="R16" s="8" t="s">
        <v>239</v>
      </c>
      <c r="S16" s="8" t="s">
        <v>240</v>
      </c>
      <c r="T16" s="8" t="s">
        <v>241</v>
      </c>
      <c r="U16" s="8" t="s">
        <v>84</v>
      </c>
    </row>
    <row r="17" spans="1:21" ht="28.8" hidden="1">
      <c r="A17" s="11" t="s">
        <v>242</v>
      </c>
      <c r="B17" s="8" t="s">
        <v>243</v>
      </c>
      <c r="C17" s="8" t="s">
        <v>244</v>
      </c>
      <c r="D17" s="8" t="s">
        <v>245</v>
      </c>
      <c r="E17" s="8" t="s">
        <v>246</v>
      </c>
      <c r="F17" s="8" t="s">
        <v>247</v>
      </c>
      <c r="G17" s="8" t="s">
        <v>56</v>
      </c>
      <c r="H17" s="8" t="s">
        <v>248</v>
      </c>
      <c r="I17" s="8" t="s">
        <v>249</v>
      </c>
      <c r="J17" s="8" t="s">
        <v>250</v>
      </c>
      <c r="K17" s="8" t="s">
        <v>56</v>
      </c>
      <c r="L17" s="8" t="s">
        <v>251</v>
      </c>
      <c r="M17" s="8" t="s">
        <v>252</v>
      </c>
      <c r="N17" s="8" t="s">
        <v>253</v>
      </c>
      <c r="O17" s="8" t="s">
        <v>254</v>
      </c>
      <c r="P17" s="8" t="s">
        <v>255</v>
      </c>
      <c r="Q17" s="8" t="s">
        <v>84</v>
      </c>
      <c r="R17" s="8" t="s">
        <v>256</v>
      </c>
      <c r="S17" s="8" t="s">
        <v>257</v>
      </c>
      <c r="T17" s="8" t="s">
        <v>258</v>
      </c>
      <c r="U17" s="8" t="s">
        <v>84</v>
      </c>
    </row>
    <row r="18" spans="1:21" ht="28.8" hidden="1">
      <c r="A18" s="11" t="s">
        <v>259</v>
      </c>
      <c r="B18" s="8" t="s">
        <v>260</v>
      </c>
      <c r="C18" s="8" t="s">
        <v>261</v>
      </c>
      <c r="D18" s="8" t="s">
        <v>262</v>
      </c>
      <c r="E18" s="8" t="s">
        <v>263</v>
      </c>
      <c r="F18" s="8" t="s">
        <v>264</v>
      </c>
      <c r="G18" s="8" t="s">
        <v>56</v>
      </c>
      <c r="H18" s="8" t="s">
        <v>265</v>
      </c>
      <c r="I18" s="8" t="s">
        <v>266</v>
      </c>
      <c r="J18" s="8" t="s">
        <v>267</v>
      </c>
      <c r="K18" s="8" t="s">
        <v>56</v>
      </c>
      <c r="L18" s="8" t="s">
        <v>268</v>
      </c>
      <c r="M18" s="8" t="s">
        <v>269</v>
      </c>
      <c r="N18" s="8" t="s">
        <v>270</v>
      </c>
      <c r="O18" s="8" t="s">
        <v>271</v>
      </c>
      <c r="P18" s="8" t="s">
        <v>272</v>
      </c>
      <c r="Q18" s="8" t="s">
        <v>56</v>
      </c>
      <c r="R18" s="8" t="s">
        <v>273</v>
      </c>
      <c r="S18" s="8" t="s">
        <v>274</v>
      </c>
      <c r="T18" s="8" t="s">
        <v>275</v>
      </c>
      <c r="U18" s="8" t="s">
        <v>56</v>
      </c>
    </row>
    <row r="19" spans="1:21">
      <c r="A19" s="10" t="s">
        <v>276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28.8">
      <c r="A20" s="11" t="s">
        <v>9</v>
      </c>
      <c r="B20" s="8" t="s">
        <v>277</v>
      </c>
      <c r="C20" s="8" t="s">
        <v>278</v>
      </c>
      <c r="D20" s="8" t="s">
        <v>279</v>
      </c>
      <c r="E20" s="8" t="s">
        <v>280</v>
      </c>
      <c r="F20" s="8" t="s">
        <v>281</v>
      </c>
      <c r="G20" s="8" t="s">
        <v>56</v>
      </c>
      <c r="H20" s="8" t="s">
        <v>282</v>
      </c>
      <c r="I20" s="8" t="s">
        <v>283</v>
      </c>
      <c r="J20" s="8" t="s">
        <v>284</v>
      </c>
      <c r="K20" s="8" t="s">
        <v>56</v>
      </c>
      <c r="L20" s="8" t="s">
        <v>285</v>
      </c>
      <c r="M20" s="8" t="s">
        <v>286</v>
      </c>
      <c r="N20" s="8" t="s">
        <v>287</v>
      </c>
      <c r="O20" s="8" t="s">
        <v>288</v>
      </c>
      <c r="P20" s="8" t="s">
        <v>128</v>
      </c>
      <c r="Q20" s="8" t="s">
        <v>65</v>
      </c>
      <c r="R20" s="8" t="s">
        <v>289</v>
      </c>
      <c r="S20" s="8" t="s">
        <v>290</v>
      </c>
      <c r="T20" s="8" t="s">
        <v>131</v>
      </c>
      <c r="U20" s="8" t="s">
        <v>65</v>
      </c>
    </row>
    <row r="21" spans="1:21" ht="28.8">
      <c r="A21" s="11" t="s">
        <v>8</v>
      </c>
      <c r="B21" s="8" t="s">
        <v>291</v>
      </c>
      <c r="C21" s="8" t="s">
        <v>292</v>
      </c>
      <c r="D21" s="8" t="s">
        <v>293</v>
      </c>
      <c r="E21" s="8" t="s">
        <v>294</v>
      </c>
      <c r="F21" s="8" t="s">
        <v>295</v>
      </c>
      <c r="G21" s="8" t="s">
        <v>56</v>
      </c>
      <c r="H21" s="8" t="s">
        <v>296</v>
      </c>
      <c r="I21" s="8" t="s">
        <v>297</v>
      </c>
      <c r="J21" s="8" t="s">
        <v>298</v>
      </c>
      <c r="K21" s="8" t="s">
        <v>56</v>
      </c>
      <c r="L21" s="8" t="s">
        <v>299</v>
      </c>
      <c r="M21" s="8" t="s">
        <v>300</v>
      </c>
      <c r="N21" s="8" t="s">
        <v>301</v>
      </c>
      <c r="O21" s="8" t="s">
        <v>302</v>
      </c>
      <c r="P21" s="8" t="s">
        <v>303</v>
      </c>
      <c r="Q21" s="8" t="s">
        <v>65</v>
      </c>
      <c r="R21" s="8" t="s">
        <v>304</v>
      </c>
      <c r="S21" s="8" t="s">
        <v>305</v>
      </c>
      <c r="T21" s="8" t="s">
        <v>306</v>
      </c>
      <c r="U21" s="8" t="s">
        <v>65</v>
      </c>
    </row>
    <row r="22" spans="1:21" ht="43.2">
      <c r="A22" s="10" t="s">
        <v>307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28.8">
      <c r="A23" s="11" t="s">
        <v>308</v>
      </c>
      <c r="B23" s="8" t="s">
        <v>309</v>
      </c>
      <c r="C23" s="8" t="s">
        <v>310</v>
      </c>
      <c r="D23" s="8" t="s">
        <v>311</v>
      </c>
      <c r="E23" s="8" t="s">
        <v>312</v>
      </c>
      <c r="F23" s="8" t="s">
        <v>313</v>
      </c>
      <c r="G23" s="8" t="s">
        <v>56</v>
      </c>
      <c r="H23" s="8" t="s">
        <v>314</v>
      </c>
      <c r="I23" s="8" t="s">
        <v>315</v>
      </c>
      <c r="J23" s="8" t="s">
        <v>316</v>
      </c>
      <c r="K23" s="8" t="s">
        <v>56</v>
      </c>
      <c r="L23" s="8" t="s">
        <v>317</v>
      </c>
      <c r="M23" s="8" t="s">
        <v>318</v>
      </c>
      <c r="N23" s="8" t="s">
        <v>319</v>
      </c>
      <c r="O23" s="8" t="s">
        <v>320</v>
      </c>
      <c r="P23" s="8" t="s">
        <v>321</v>
      </c>
      <c r="Q23" s="8" t="s">
        <v>65</v>
      </c>
      <c r="R23" s="8" t="s">
        <v>322</v>
      </c>
      <c r="S23" s="8" t="s">
        <v>323</v>
      </c>
      <c r="T23" s="17" t="s">
        <v>324</v>
      </c>
      <c r="U23" s="8" t="s">
        <v>65</v>
      </c>
    </row>
    <row r="24" spans="1:21" ht="28.8">
      <c r="A24" s="11" t="s">
        <v>325</v>
      </c>
      <c r="B24" s="8" t="s">
        <v>326</v>
      </c>
      <c r="C24" s="8" t="s">
        <v>327</v>
      </c>
      <c r="D24" s="8" t="s">
        <v>328</v>
      </c>
      <c r="E24" s="8" t="s">
        <v>329</v>
      </c>
      <c r="F24" s="8" t="s">
        <v>330</v>
      </c>
      <c r="G24" s="8" t="s">
        <v>56</v>
      </c>
      <c r="H24" s="8" t="s">
        <v>331</v>
      </c>
      <c r="I24" s="8" t="s">
        <v>332</v>
      </c>
      <c r="J24" s="8" t="s">
        <v>333</v>
      </c>
      <c r="K24" s="8" t="s">
        <v>56</v>
      </c>
      <c r="L24" s="8" t="s">
        <v>334</v>
      </c>
      <c r="M24" s="8" t="s">
        <v>335</v>
      </c>
      <c r="N24" s="8" t="s">
        <v>336</v>
      </c>
      <c r="O24" s="8" t="s">
        <v>337</v>
      </c>
      <c r="P24" s="8" t="s">
        <v>338</v>
      </c>
      <c r="Q24" s="8" t="s">
        <v>339</v>
      </c>
      <c r="R24" s="8" t="s">
        <v>340</v>
      </c>
      <c r="S24" s="8" t="s">
        <v>341</v>
      </c>
      <c r="T24" s="8" t="s">
        <v>342</v>
      </c>
      <c r="U24" s="8" t="s">
        <v>339</v>
      </c>
    </row>
    <row r="25" spans="1:21" ht="43.2">
      <c r="A25" s="11" t="s">
        <v>343</v>
      </c>
      <c r="B25" s="8" t="s">
        <v>344</v>
      </c>
      <c r="C25" s="8" t="s">
        <v>345</v>
      </c>
      <c r="D25" s="8" t="s">
        <v>346</v>
      </c>
      <c r="E25" s="8" t="s">
        <v>347</v>
      </c>
      <c r="F25" s="8" t="s">
        <v>348</v>
      </c>
      <c r="G25" s="8" t="s">
        <v>65</v>
      </c>
      <c r="H25" s="8" t="s">
        <v>349</v>
      </c>
      <c r="I25" s="8" t="s">
        <v>350</v>
      </c>
      <c r="J25" s="8" t="s">
        <v>351</v>
      </c>
      <c r="K25" s="8" t="s">
        <v>65</v>
      </c>
      <c r="L25" s="8" t="s">
        <v>352</v>
      </c>
      <c r="M25" s="8" t="s">
        <v>353</v>
      </c>
      <c r="N25" s="8" t="s">
        <v>354</v>
      </c>
      <c r="O25" s="8" t="s">
        <v>355</v>
      </c>
      <c r="P25" s="8" t="s">
        <v>356</v>
      </c>
      <c r="Q25" s="8" t="s">
        <v>119</v>
      </c>
      <c r="R25" s="8" t="s">
        <v>357</v>
      </c>
      <c r="S25" s="8" t="s">
        <v>358</v>
      </c>
      <c r="T25" s="8" t="s">
        <v>359</v>
      </c>
      <c r="U25" s="8" t="s">
        <v>119</v>
      </c>
    </row>
    <row r="26" spans="1:21" ht="28.8">
      <c r="A26" s="11" t="s">
        <v>360</v>
      </c>
      <c r="B26" s="8" t="s">
        <v>361</v>
      </c>
      <c r="C26" s="8" t="s">
        <v>362</v>
      </c>
      <c r="D26" s="8" t="s">
        <v>363</v>
      </c>
      <c r="E26" s="8" t="s">
        <v>364</v>
      </c>
      <c r="F26" s="8" t="s">
        <v>365</v>
      </c>
      <c r="G26" s="8" t="s">
        <v>56</v>
      </c>
      <c r="H26" s="8" t="s">
        <v>366</v>
      </c>
      <c r="I26" s="8" t="s">
        <v>367</v>
      </c>
      <c r="J26" s="8" t="s">
        <v>368</v>
      </c>
      <c r="K26" s="8" t="s">
        <v>56</v>
      </c>
      <c r="L26" s="8" t="s">
        <v>369</v>
      </c>
      <c r="M26" s="8" t="s">
        <v>370</v>
      </c>
      <c r="N26" s="8" t="s">
        <v>371</v>
      </c>
      <c r="O26" s="8" t="s">
        <v>372</v>
      </c>
      <c r="P26" s="8" t="s">
        <v>373</v>
      </c>
      <c r="Q26" s="8" t="s">
        <v>374</v>
      </c>
      <c r="R26" s="16" t="s">
        <v>375</v>
      </c>
      <c r="S26" s="8" t="s">
        <v>376</v>
      </c>
      <c r="T26" s="8" t="s">
        <v>377</v>
      </c>
      <c r="U26" s="8" t="s">
        <v>374</v>
      </c>
    </row>
    <row r="27" spans="1:21" ht="57.6">
      <c r="A27" s="11" t="s">
        <v>378</v>
      </c>
      <c r="B27" s="8" t="s">
        <v>379</v>
      </c>
      <c r="C27" s="8" t="s">
        <v>380</v>
      </c>
      <c r="D27" s="8" t="s">
        <v>381</v>
      </c>
      <c r="E27" s="8" t="s">
        <v>382</v>
      </c>
      <c r="F27" s="8" t="s">
        <v>163</v>
      </c>
      <c r="G27" s="8" t="s">
        <v>172</v>
      </c>
      <c r="H27" s="8" t="s">
        <v>383</v>
      </c>
      <c r="I27" s="8" t="s">
        <v>384</v>
      </c>
      <c r="J27" s="8" t="s">
        <v>166</v>
      </c>
      <c r="K27" s="8" t="s">
        <v>172</v>
      </c>
      <c r="L27" s="8" t="s">
        <v>385</v>
      </c>
      <c r="M27" s="8" t="s">
        <v>386</v>
      </c>
      <c r="N27" s="8" t="s">
        <v>387</v>
      </c>
      <c r="O27" s="8" t="s">
        <v>388</v>
      </c>
      <c r="P27" s="8" t="s">
        <v>389</v>
      </c>
      <c r="Q27" s="8" t="s">
        <v>390</v>
      </c>
      <c r="R27" s="16" t="s">
        <v>391</v>
      </c>
      <c r="S27" s="8" t="s">
        <v>392</v>
      </c>
      <c r="T27" s="8" t="s">
        <v>393</v>
      </c>
      <c r="U27" s="8" t="s">
        <v>390</v>
      </c>
    </row>
    <row r="28" spans="1:21" ht="28.8">
      <c r="A28" s="11" t="s">
        <v>394</v>
      </c>
      <c r="B28" s="8" t="s">
        <v>395</v>
      </c>
      <c r="C28" s="8" t="s">
        <v>396</v>
      </c>
      <c r="D28" s="8" t="s">
        <v>397</v>
      </c>
      <c r="E28" s="8" t="s">
        <v>398</v>
      </c>
      <c r="F28" s="8" t="s">
        <v>399</v>
      </c>
      <c r="G28" s="8" t="s">
        <v>65</v>
      </c>
      <c r="H28" s="8" t="s">
        <v>400</v>
      </c>
      <c r="I28" s="8" t="s">
        <v>401</v>
      </c>
      <c r="J28" s="8" t="s">
        <v>402</v>
      </c>
      <c r="K28" s="8" t="s">
        <v>65</v>
      </c>
      <c r="L28" s="8" t="s">
        <v>403</v>
      </c>
      <c r="M28" s="8" t="s">
        <v>404</v>
      </c>
      <c r="N28" s="8" t="s">
        <v>405</v>
      </c>
      <c r="O28" s="8" t="s">
        <v>406</v>
      </c>
      <c r="P28" s="8" t="s">
        <v>407</v>
      </c>
      <c r="Q28" s="8" t="s">
        <v>408</v>
      </c>
      <c r="R28" s="8" t="s">
        <v>409</v>
      </c>
      <c r="S28" s="8" t="s">
        <v>410</v>
      </c>
      <c r="T28" s="8" t="s">
        <v>411</v>
      </c>
      <c r="U28" s="8" t="s">
        <v>408</v>
      </c>
    </row>
    <row r="29" spans="1:21" ht="28.8">
      <c r="A29" s="11" t="s">
        <v>412</v>
      </c>
      <c r="B29" s="8" t="s">
        <v>413</v>
      </c>
      <c r="C29" s="8" t="s">
        <v>414</v>
      </c>
      <c r="D29" s="8" t="s">
        <v>415</v>
      </c>
      <c r="E29" s="8" t="s">
        <v>416</v>
      </c>
      <c r="F29" s="8" t="s">
        <v>417</v>
      </c>
      <c r="G29" s="8" t="s">
        <v>65</v>
      </c>
      <c r="H29" s="8" t="s">
        <v>418</v>
      </c>
      <c r="I29" s="8" t="s">
        <v>419</v>
      </c>
      <c r="J29" s="8" t="s">
        <v>420</v>
      </c>
      <c r="K29" s="8" t="s">
        <v>65</v>
      </c>
      <c r="L29" s="8" t="s">
        <v>421</v>
      </c>
      <c r="M29" s="8" t="s">
        <v>422</v>
      </c>
      <c r="N29" s="8" t="s">
        <v>423</v>
      </c>
      <c r="O29" s="8" t="s">
        <v>318</v>
      </c>
      <c r="P29" s="8" t="s">
        <v>424</v>
      </c>
      <c r="Q29" s="8" t="s">
        <v>172</v>
      </c>
      <c r="R29" s="8" t="s">
        <v>425</v>
      </c>
      <c r="S29" s="8" t="s">
        <v>426</v>
      </c>
      <c r="T29" s="8" t="s">
        <v>427</v>
      </c>
      <c r="U29" s="8" t="s">
        <v>172</v>
      </c>
    </row>
    <row r="30" spans="1:21" ht="43.2">
      <c r="A30" s="11" t="s">
        <v>428</v>
      </c>
      <c r="B30" s="8" t="s">
        <v>429</v>
      </c>
      <c r="C30" s="8" t="s">
        <v>430</v>
      </c>
      <c r="D30" s="8" t="s">
        <v>431</v>
      </c>
      <c r="E30" s="8" t="s">
        <v>432</v>
      </c>
      <c r="F30" s="8" t="s">
        <v>424</v>
      </c>
      <c r="G30" s="8" t="s">
        <v>65</v>
      </c>
      <c r="H30" s="8" t="s">
        <v>433</v>
      </c>
      <c r="I30" s="8" t="s">
        <v>434</v>
      </c>
      <c r="J30" s="8" t="s">
        <v>427</v>
      </c>
      <c r="K30" s="8" t="s">
        <v>65</v>
      </c>
      <c r="L30" s="8" t="s">
        <v>435</v>
      </c>
      <c r="M30" s="8" t="s">
        <v>436</v>
      </c>
      <c r="N30" s="8" t="s">
        <v>437</v>
      </c>
      <c r="O30" s="8" t="s">
        <v>438</v>
      </c>
      <c r="P30" s="8" t="s">
        <v>439</v>
      </c>
      <c r="Q30" s="8" t="s">
        <v>119</v>
      </c>
      <c r="R30" s="8" t="s">
        <v>440</v>
      </c>
      <c r="S30" s="8" t="s">
        <v>441</v>
      </c>
      <c r="T30" s="8" t="s">
        <v>442</v>
      </c>
      <c r="U30" s="8" t="s">
        <v>119</v>
      </c>
    </row>
    <row r="31" spans="1:21" ht="43.2">
      <c r="A31" s="11" t="s">
        <v>443</v>
      </c>
      <c r="B31" s="8" t="s">
        <v>444</v>
      </c>
      <c r="C31" s="8" t="s">
        <v>445</v>
      </c>
      <c r="D31" s="8" t="s">
        <v>446</v>
      </c>
      <c r="E31" s="8" t="s">
        <v>447</v>
      </c>
      <c r="F31" s="8" t="s">
        <v>448</v>
      </c>
      <c r="G31" s="8" t="s">
        <v>56</v>
      </c>
      <c r="H31" s="8" t="s">
        <v>449</v>
      </c>
      <c r="I31" s="8" t="s">
        <v>450</v>
      </c>
      <c r="J31" s="8" t="s">
        <v>451</v>
      </c>
      <c r="K31" s="8" t="s">
        <v>56</v>
      </c>
      <c r="L31" s="8" t="s">
        <v>452</v>
      </c>
      <c r="M31" s="8" t="s">
        <v>453</v>
      </c>
      <c r="N31" s="8" t="s">
        <v>454</v>
      </c>
      <c r="O31" s="8" t="s">
        <v>455</v>
      </c>
      <c r="P31" s="8" t="s">
        <v>456</v>
      </c>
      <c r="Q31" s="8" t="s">
        <v>65</v>
      </c>
      <c r="R31" s="8" t="s">
        <v>457</v>
      </c>
      <c r="S31" s="8" t="s">
        <v>458</v>
      </c>
      <c r="T31" s="8" t="s">
        <v>459</v>
      </c>
      <c r="U31" s="8" t="s">
        <v>65</v>
      </c>
    </row>
    <row r="32" spans="1:21" ht="28.8" hidden="1">
      <c r="A32" s="10" t="s">
        <v>460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28.8" hidden="1">
      <c r="A33" s="11" t="s">
        <v>461</v>
      </c>
      <c r="B33" s="8" t="s">
        <v>462</v>
      </c>
      <c r="C33" s="8" t="s">
        <v>463</v>
      </c>
      <c r="D33" s="8" t="s">
        <v>464</v>
      </c>
      <c r="E33" s="8" t="s">
        <v>465</v>
      </c>
      <c r="F33" s="8" t="s">
        <v>466</v>
      </c>
      <c r="G33" s="8" t="s">
        <v>56</v>
      </c>
      <c r="H33" s="8" t="s">
        <v>467</v>
      </c>
      <c r="I33" s="8" t="s">
        <v>468</v>
      </c>
      <c r="J33" s="8" t="s">
        <v>469</v>
      </c>
      <c r="K33" s="8" t="s">
        <v>56</v>
      </c>
      <c r="L33" s="8" t="s">
        <v>470</v>
      </c>
      <c r="M33" s="8" t="s">
        <v>471</v>
      </c>
      <c r="N33" s="8" t="s">
        <v>472</v>
      </c>
      <c r="O33" s="8" t="s">
        <v>473</v>
      </c>
      <c r="P33" s="8" t="s">
        <v>474</v>
      </c>
      <c r="Q33" s="8" t="s">
        <v>65</v>
      </c>
      <c r="R33" s="8" t="s">
        <v>475</v>
      </c>
      <c r="S33" s="8" t="s">
        <v>476</v>
      </c>
      <c r="T33" s="8" t="s">
        <v>477</v>
      </c>
      <c r="U33" s="8" t="s">
        <v>65</v>
      </c>
    </row>
    <row r="34" spans="1:21" ht="28.8" hidden="1">
      <c r="A34" s="12" t="s">
        <v>478</v>
      </c>
      <c r="B34" s="8" t="s">
        <v>479</v>
      </c>
      <c r="C34" s="8" t="s">
        <v>480</v>
      </c>
      <c r="D34" s="8" t="s">
        <v>481</v>
      </c>
      <c r="E34" s="8" t="s">
        <v>482</v>
      </c>
      <c r="F34" s="8" t="s">
        <v>483</v>
      </c>
      <c r="G34" s="8" t="s">
        <v>56</v>
      </c>
      <c r="H34" s="8" t="s">
        <v>484</v>
      </c>
      <c r="I34" s="8" t="s">
        <v>485</v>
      </c>
      <c r="J34" s="8" t="s">
        <v>486</v>
      </c>
      <c r="K34" s="8" t="s">
        <v>56</v>
      </c>
      <c r="L34" s="8" t="s">
        <v>487</v>
      </c>
      <c r="M34" s="8" t="s">
        <v>488</v>
      </c>
      <c r="N34" s="8" t="s">
        <v>489</v>
      </c>
      <c r="O34" s="8" t="s">
        <v>490</v>
      </c>
      <c r="P34" s="8" t="s">
        <v>491</v>
      </c>
      <c r="Q34" s="8" t="s">
        <v>65</v>
      </c>
      <c r="R34" s="8" t="s">
        <v>492</v>
      </c>
      <c r="S34" s="8" t="s">
        <v>493</v>
      </c>
      <c r="T34" s="8" t="s">
        <v>494</v>
      </c>
      <c r="U34" s="8" t="s">
        <v>65</v>
      </c>
    </row>
    <row r="35" spans="1:21" ht="28.8" hidden="1">
      <c r="A35" s="12" t="s">
        <v>495</v>
      </c>
      <c r="B35" s="8" t="s">
        <v>496</v>
      </c>
      <c r="C35" s="8" t="s">
        <v>497</v>
      </c>
      <c r="D35" s="8" t="s">
        <v>498</v>
      </c>
      <c r="E35" s="8" t="s">
        <v>499</v>
      </c>
      <c r="F35" s="8" t="s">
        <v>500</v>
      </c>
      <c r="G35" s="8" t="s">
        <v>56</v>
      </c>
      <c r="H35" s="8" t="s">
        <v>501</v>
      </c>
      <c r="I35" s="8" t="s">
        <v>502</v>
      </c>
      <c r="J35" s="8" t="s">
        <v>503</v>
      </c>
      <c r="K35" s="8" t="s">
        <v>56</v>
      </c>
      <c r="L35" s="8" t="s">
        <v>504</v>
      </c>
      <c r="M35" s="8" t="s">
        <v>505</v>
      </c>
      <c r="N35" s="8" t="s">
        <v>506</v>
      </c>
      <c r="O35" s="8" t="s">
        <v>507</v>
      </c>
      <c r="P35" s="8" t="s">
        <v>508</v>
      </c>
      <c r="Q35" s="8" t="s">
        <v>172</v>
      </c>
      <c r="R35" s="8" t="s">
        <v>509</v>
      </c>
      <c r="S35" s="8" t="s">
        <v>510</v>
      </c>
      <c r="T35" s="8" t="s">
        <v>511</v>
      </c>
      <c r="U35" s="8" t="s">
        <v>172</v>
      </c>
    </row>
    <row r="36" spans="1:21" ht="72" hidden="1">
      <c r="A36" s="13" t="s">
        <v>512</v>
      </c>
      <c r="B36" s="8" t="s">
        <v>513</v>
      </c>
      <c r="C36" s="8" t="s">
        <v>514</v>
      </c>
      <c r="D36" s="8" t="s">
        <v>515</v>
      </c>
      <c r="E36" s="8" t="s">
        <v>516</v>
      </c>
      <c r="F36" s="8" t="s">
        <v>128</v>
      </c>
      <c r="G36" s="8" t="s">
        <v>56</v>
      </c>
      <c r="H36" s="8" t="s">
        <v>517</v>
      </c>
      <c r="I36" s="8" t="s">
        <v>518</v>
      </c>
      <c r="J36" s="8" t="s">
        <v>131</v>
      </c>
      <c r="K36" s="8" t="s">
        <v>56</v>
      </c>
      <c r="L36" s="8" t="s">
        <v>519</v>
      </c>
      <c r="M36" s="8" t="s">
        <v>520</v>
      </c>
      <c r="N36" s="8" t="s">
        <v>521</v>
      </c>
      <c r="O36" s="8" t="s">
        <v>522</v>
      </c>
      <c r="P36" s="8" t="s">
        <v>523</v>
      </c>
      <c r="Q36" s="8" t="s">
        <v>524</v>
      </c>
      <c r="R36" s="8" t="s">
        <v>525</v>
      </c>
      <c r="S36" s="8" t="s">
        <v>526</v>
      </c>
      <c r="T36" s="8" t="s">
        <v>527</v>
      </c>
      <c r="U36" s="8" t="s">
        <v>524</v>
      </c>
    </row>
    <row r="37" spans="1:21" ht="72" hidden="1">
      <c r="A37" s="13" t="s">
        <v>528</v>
      </c>
      <c r="B37" s="8" t="s">
        <v>529</v>
      </c>
      <c r="C37" s="8" t="s">
        <v>530</v>
      </c>
      <c r="D37" s="8" t="s">
        <v>531</v>
      </c>
      <c r="E37" s="8" t="s">
        <v>532</v>
      </c>
      <c r="F37" s="8" t="s">
        <v>533</v>
      </c>
      <c r="G37" s="8" t="s">
        <v>56</v>
      </c>
      <c r="H37" s="8" t="s">
        <v>534</v>
      </c>
      <c r="I37" s="8" t="s">
        <v>535</v>
      </c>
      <c r="J37" s="8" t="s">
        <v>536</v>
      </c>
      <c r="K37" s="8" t="s">
        <v>56</v>
      </c>
      <c r="L37" s="8" t="s">
        <v>537</v>
      </c>
      <c r="M37" s="8" t="s">
        <v>538</v>
      </c>
      <c r="N37" s="8" t="s">
        <v>539</v>
      </c>
      <c r="O37" s="8" t="s">
        <v>540</v>
      </c>
      <c r="P37" s="8" t="s">
        <v>541</v>
      </c>
      <c r="Q37" s="8" t="s">
        <v>172</v>
      </c>
      <c r="R37" s="8" t="s">
        <v>542</v>
      </c>
      <c r="S37" s="8" t="s">
        <v>543</v>
      </c>
      <c r="T37" s="8" t="s">
        <v>544</v>
      </c>
      <c r="U37" s="8" t="s">
        <v>172</v>
      </c>
    </row>
    <row r="38" spans="1:21" ht="57.6" hidden="1">
      <c r="A38" s="11" t="s">
        <v>545</v>
      </c>
      <c r="B38" s="8" t="s">
        <v>546</v>
      </c>
      <c r="C38" s="8" t="s">
        <v>547</v>
      </c>
      <c r="D38" s="8" t="s">
        <v>548</v>
      </c>
      <c r="E38" s="8" t="s">
        <v>549</v>
      </c>
      <c r="F38" s="8" t="s">
        <v>550</v>
      </c>
      <c r="G38" s="8" t="s">
        <v>56</v>
      </c>
      <c r="H38" s="8" t="s">
        <v>551</v>
      </c>
      <c r="I38" s="8" t="s">
        <v>552</v>
      </c>
      <c r="J38" s="8" t="s">
        <v>553</v>
      </c>
      <c r="K38" s="8" t="s">
        <v>56</v>
      </c>
      <c r="L38" s="8" t="s">
        <v>554</v>
      </c>
      <c r="M38" s="8" t="s">
        <v>555</v>
      </c>
      <c r="N38" s="8" t="s">
        <v>556</v>
      </c>
      <c r="O38" s="8" t="s">
        <v>557</v>
      </c>
      <c r="P38" s="8" t="s">
        <v>558</v>
      </c>
      <c r="Q38" s="8" t="s">
        <v>172</v>
      </c>
      <c r="R38" s="8" t="s">
        <v>559</v>
      </c>
      <c r="S38" s="8" t="s">
        <v>560</v>
      </c>
      <c r="T38" s="8" t="s">
        <v>561</v>
      </c>
      <c r="U38" s="8" t="s">
        <v>172</v>
      </c>
    </row>
    <row r="39" spans="1:21" ht="43.2" hidden="1">
      <c r="A39" s="10" t="s">
        <v>562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28.8" hidden="1">
      <c r="A40" s="11" t="s">
        <v>563</v>
      </c>
      <c r="B40" s="8" t="s">
        <v>564</v>
      </c>
      <c r="C40" s="8" t="s">
        <v>565</v>
      </c>
      <c r="D40" s="8" t="s">
        <v>566</v>
      </c>
      <c r="E40" s="8" t="s">
        <v>567</v>
      </c>
      <c r="F40" s="8" t="s">
        <v>568</v>
      </c>
      <c r="G40" s="8" t="s">
        <v>56</v>
      </c>
      <c r="H40" s="8" t="s">
        <v>569</v>
      </c>
      <c r="I40" s="8" t="s">
        <v>570</v>
      </c>
      <c r="J40" s="8" t="s">
        <v>571</v>
      </c>
      <c r="K40" s="8" t="s">
        <v>56</v>
      </c>
      <c r="L40" s="8" t="s">
        <v>572</v>
      </c>
      <c r="M40" s="8" t="s">
        <v>573</v>
      </c>
      <c r="N40" s="8" t="s">
        <v>574</v>
      </c>
      <c r="O40" s="8" t="s">
        <v>575</v>
      </c>
      <c r="P40" s="8" t="s">
        <v>576</v>
      </c>
      <c r="Q40" s="8" t="s">
        <v>65</v>
      </c>
      <c r="R40" s="8" t="s">
        <v>577</v>
      </c>
      <c r="S40" s="8" t="s">
        <v>578</v>
      </c>
      <c r="T40" s="8" t="s">
        <v>579</v>
      </c>
      <c r="U40" s="8" t="s">
        <v>65</v>
      </c>
    </row>
    <row r="41" spans="1:21" ht="28.8" hidden="1">
      <c r="A41" s="11" t="s">
        <v>580</v>
      </c>
      <c r="B41" s="8" t="s">
        <v>581</v>
      </c>
      <c r="C41" s="8" t="s">
        <v>582</v>
      </c>
      <c r="D41" s="8" t="s">
        <v>583</v>
      </c>
      <c r="E41" s="8" t="s">
        <v>584</v>
      </c>
      <c r="F41" s="8" t="s">
        <v>585</v>
      </c>
      <c r="G41" s="8" t="s">
        <v>65</v>
      </c>
      <c r="H41" s="8" t="s">
        <v>586</v>
      </c>
      <c r="I41" s="8" t="s">
        <v>587</v>
      </c>
      <c r="J41" s="8" t="s">
        <v>588</v>
      </c>
      <c r="K41" s="8" t="s">
        <v>65</v>
      </c>
      <c r="L41" s="8" t="s">
        <v>589</v>
      </c>
      <c r="M41" s="8" t="s">
        <v>590</v>
      </c>
      <c r="N41" s="8" t="s">
        <v>591</v>
      </c>
      <c r="O41" s="8" t="s">
        <v>592</v>
      </c>
      <c r="P41" s="8" t="s">
        <v>593</v>
      </c>
      <c r="Q41" s="8" t="s">
        <v>524</v>
      </c>
      <c r="R41" s="8" t="s">
        <v>594</v>
      </c>
      <c r="S41" s="8" t="s">
        <v>595</v>
      </c>
      <c r="T41" s="8" t="s">
        <v>596</v>
      </c>
      <c r="U41" s="8" t="s">
        <v>524</v>
      </c>
    </row>
    <row r="42" spans="1:21" ht="28.8" hidden="1">
      <c r="A42" s="12" t="s">
        <v>597</v>
      </c>
      <c r="B42" s="8" t="s">
        <v>598</v>
      </c>
      <c r="C42" s="8" t="s">
        <v>599</v>
      </c>
      <c r="D42" s="8" t="s">
        <v>600</v>
      </c>
      <c r="E42" s="8" t="s">
        <v>601</v>
      </c>
      <c r="F42" s="8" t="s">
        <v>602</v>
      </c>
      <c r="G42" s="8" t="s">
        <v>56</v>
      </c>
      <c r="H42" s="8" t="s">
        <v>603</v>
      </c>
      <c r="I42" s="8" t="s">
        <v>604</v>
      </c>
      <c r="J42" s="8" t="s">
        <v>605</v>
      </c>
      <c r="K42" s="8" t="s">
        <v>56</v>
      </c>
      <c r="L42" s="8" t="s">
        <v>606</v>
      </c>
      <c r="M42" s="8" t="s">
        <v>607</v>
      </c>
      <c r="N42" s="8" t="s">
        <v>608</v>
      </c>
      <c r="O42" s="8" t="s">
        <v>609</v>
      </c>
      <c r="P42" s="8" t="s">
        <v>610</v>
      </c>
      <c r="Q42" s="8" t="s">
        <v>374</v>
      </c>
      <c r="R42" s="8" t="s">
        <v>611</v>
      </c>
      <c r="S42" s="8" t="s">
        <v>612</v>
      </c>
      <c r="T42" s="8" t="s">
        <v>613</v>
      </c>
      <c r="U42" s="8" t="s">
        <v>374</v>
      </c>
    </row>
    <row r="43" spans="1:21" ht="28.8" hidden="1">
      <c r="A43" s="12" t="s">
        <v>614</v>
      </c>
      <c r="B43" s="8" t="s">
        <v>615</v>
      </c>
      <c r="C43" s="8" t="s">
        <v>616</v>
      </c>
      <c r="D43" s="8" t="s">
        <v>617</v>
      </c>
      <c r="E43" s="8" t="s">
        <v>618</v>
      </c>
      <c r="F43" s="8" t="s">
        <v>619</v>
      </c>
      <c r="G43" s="8" t="s">
        <v>65</v>
      </c>
      <c r="H43" s="8" t="s">
        <v>620</v>
      </c>
      <c r="I43" s="8" t="s">
        <v>621</v>
      </c>
      <c r="J43" s="8" t="s">
        <v>622</v>
      </c>
      <c r="K43" s="8" t="s">
        <v>65</v>
      </c>
      <c r="L43" s="8" t="s">
        <v>623</v>
      </c>
      <c r="M43" s="8" t="s">
        <v>624</v>
      </c>
      <c r="N43" s="8" t="s">
        <v>625</v>
      </c>
      <c r="O43" s="8" t="s">
        <v>626</v>
      </c>
      <c r="P43" s="8" t="s">
        <v>627</v>
      </c>
      <c r="Q43" s="8" t="s">
        <v>628</v>
      </c>
      <c r="R43" s="8" t="s">
        <v>629</v>
      </c>
      <c r="S43" s="8" t="s">
        <v>630</v>
      </c>
      <c r="T43" s="8" t="s">
        <v>631</v>
      </c>
      <c r="U43" s="8" t="s">
        <v>628</v>
      </c>
    </row>
    <row r="44" spans="1:21" ht="28.8" hidden="1">
      <c r="A44" s="10" t="s">
        <v>632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28.8" hidden="1">
      <c r="A45" s="11" t="s">
        <v>633</v>
      </c>
      <c r="B45" s="8" t="s">
        <v>634</v>
      </c>
      <c r="C45" s="8" t="s">
        <v>635</v>
      </c>
      <c r="D45" s="8" t="s">
        <v>636</v>
      </c>
      <c r="E45" s="8" t="s">
        <v>637</v>
      </c>
      <c r="F45" s="8" t="s">
        <v>638</v>
      </c>
      <c r="G45" s="8" t="s">
        <v>56</v>
      </c>
      <c r="H45" s="8" t="s">
        <v>639</v>
      </c>
      <c r="I45" s="8" t="s">
        <v>640</v>
      </c>
      <c r="J45" s="8" t="s">
        <v>641</v>
      </c>
      <c r="K45" s="8" t="s">
        <v>56</v>
      </c>
      <c r="L45" s="8" t="s">
        <v>642</v>
      </c>
      <c r="M45" s="8" t="s">
        <v>643</v>
      </c>
      <c r="N45" s="8" t="s">
        <v>644</v>
      </c>
      <c r="O45" s="8" t="s">
        <v>645</v>
      </c>
      <c r="P45" s="8" t="s">
        <v>646</v>
      </c>
      <c r="Q45" s="8" t="s">
        <v>84</v>
      </c>
      <c r="R45" s="8" t="s">
        <v>647</v>
      </c>
      <c r="S45" s="8" t="s">
        <v>648</v>
      </c>
      <c r="T45" s="8" t="s">
        <v>649</v>
      </c>
      <c r="U45" s="8" t="s">
        <v>84</v>
      </c>
    </row>
    <row r="46" spans="1:21" ht="28.8" hidden="1">
      <c r="A46" s="11" t="s">
        <v>650</v>
      </c>
      <c r="B46" s="8" t="s">
        <v>651</v>
      </c>
      <c r="C46" s="8" t="s">
        <v>652</v>
      </c>
      <c r="D46" s="8" t="s">
        <v>653</v>
      </c>
      <c r="E46" s="8" t="s">
        <v>654</v>
      </c>
      <c r="F46" s="8" t="s">
        <v>655</v>
      </c>
      <c r="G46" s="8" t="s">
        <v>56</v>
      </c>
      <c r="H46" s="8" t="s">
        <v>656</v>
      </c>
      <c r="I46" s="8" t="s">
        <v>657</v>
      </c>
      <c r="J46" s="8" t="s">
        <v>658</v>
      </c>
      <c r="K46" s="8" t="s">
        <v>56</v>
      </c>
      <c r="L46" s="8" t="s">
        <v>659</v>
      </c>
      <c r="M46" s="8" t="s">
        <v>660</v>
      </c>
      <c r="N46" s="8" t="s">
        <v>661</v>
      </c>
      <c r="O46" s="8" t="s">
        <v>662</v>
      </c>
      <c r="P46" s="8" t="s">
        <v>663</v>
      </c>
      <c r="Q46" s="8" t="s">
        <v>65</v>
      </c>
      <c r="R46" s="8" t="s">
        <v>664</v>
      </c>
      <c r="S46" s="8" t="s">
        <v>665</v>
      </c>
      <c r="T46" s="8" t="s">
        <v>666</v>
      </c>
      <c r="U46" s="8" t="s">
        <v>65</v>
      </c>
    </row>
    <row r="47" spans="1:21" ht="28.8" hidden="1">
      <c r="A47" s="10" t="s">
        <v>667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72" hidden="1">
      <c r="A48" s="11" t="s">
        <v>668</v>
      </c>
      <c r="B48" s="8" t="s">
        <v>669</v>
      </c>
      <c r="C48" s="8" t="s">
        <v>670</v>
      </c>
      <c r="D48" s="8" t="s">
        <v>671</v>
      </c>
      <c r="E48" s="8" t="s">
        <v>672</v>
      </c>
      <c r="F48" s="8" t="s">
        <v>655</v>
      </c>
      <c r="G48" s="8" t="s">
        <v>56</v>
      </c>
      <c r="H48" s="8" t="s">
        <v>673</v>
      </c>
      <c r="I48" s="8" t="s">
        <v>674</v>
      </c>
      <c r="J48" s="8" t="s">
        <v>658</v>
      </c>
      <c r="K48" s="8" t="s">
        <v>56</v>
      </c>
      <c r="L48" s="8" t="s">
        <v>675</v>
      </c>
      <c r="M48" s="8" t="s">
        <v>676</v>
      </c>
      <c r="N48" s="8" t="s">
        <v>677</v>
      </c>
      <c r="O48" s="8" t="s">
        <v>678</v>
      </c>
      <c r="P48" s="8" t="s">
        <v>679</v>
      </c>
      <c r="Q48" s="8" t="s">
        <v>65</v>
      </c>
      <c r="R48" s="8" t="s">
        <v>680</v>
      </c>
      <c r="S48" s="8" t="s">
        <v>681</v>
      </c>
      <c r="T48" s="8" t="s">
        <v>682</v>
      </c>
      <c r="U48" s="8" t="s">
        <v>65</v>
      </c>
    </row>
    <row r="49" spans="1:21" ht="43.2" hidden="1">
      <c r="A49" s="12" t="s">
        <v>683</v>
      </c>
      <c r="B49" s="8" t="s">
        <v>684</v>
      </c>
      <c r="C49" s="8" t="s">
        <v>685</v>
      </c>
      <c r="D49" s="8" t="s">
        <v>686</v>
      </c>
      <c r="E49" s="8" t="s">
        <v>687</v>
      </c>
      <c r="F49" s="8" t="s">
        <v>688</v>
      </c>
      <c r="G49" s="8" t="s">
        <v>56</v>
      </c>
      <c r="H49" s="8" t="s">
        <v>689</v>
      </c>
      <c r="I49" s="8" t="s">
        <v>690</v>
      </c>
      <c r="J49" s="8" t="s">
        <v>691</v>
      </c>
      <c r="K49" s="8" t="s">
        <v>56</v>
      </c>
      <c r="L49" s="8" t="s">
        <v>692</v>
      </c>
      <c r="M49" s="8" t="s">
        <v>693</v>
      </c>
      <c r="N49" s="8" t="s">
        <v>694</v>
      </c>
      <c r="O49" s="8" t="s">
        <v>695</v>
      </c>
      <c r="P49" s="8" t="s">
        <v>696</v>
      </c>
      <c r="Q49" s="8" t="s">
        <v>119</v>
      </c>
      <c r="R49" s="8" t="s">
        <v>697</v>
      </c>
      <c r="S49" s="8" t="s">
        <v>698</v>
      </c>
      <c r="T49" s="8" t="s">
        <v>699</v>
      </c>
      <c r="U49" s="8" t="s">
        <v>119</v>
      </c>
    </row>
    <row r="50" spans="1:21" ht="57.6" hidden="1">
      <c r="A50" s="12" t="s">
        <v>700</v>
      </c>
      <c r="B50" s="8" t="s">
        <v>701</v>
      </c>
      <c r="C50" s="8" t="s">
        <v>702</v>
      </c>
      <c r="D50" s="8" t="s">
        <v>703</v>
      </c>
      <c r="E50" s="8" t="s">
        <v>704</v>
      </c>
      <c r="F50" s="8" t="s">
        <v>321</v>
      </c>
      <c r="G50" s="8" t="s">
        <v>56</v>
      </c>
      <c r="H50" s="8" t="s">
        <v>705</v>
      </c>
      <c r="I50" s="8" t="s">
        <v>706</v>
      </c>
      <c r="J50" s="8" t="s">
        <v>324</v>
      </c>
      <c r="K50" s="8" t="s">
        <v>56</v>
      </c>
      <c r="L50" s="8" t="s">
        <v>707</v>
      </c>
      <c r="M50" s="8" t="s">
        <v>708</v>
      </c>
      <c r="N50" s="8" t="s">
        <v>709</v>
      </c>
      <c r="O50" s="8" t="s">
        <v>710</v>
      </c>
      <c r="P50" s="8" t="s">
        <v>711</v>
      </c>
      <c r="Q50" s="8" t="s">
        <v>172</v>
      </c>
      <c r="R50" s="8" t="s">
        <v>712</v>
      </c>
      <c r="S50" s="8" t="s">
        <v>713</v>
      </c>
      <c r="T50" s="8" t="s">
        <v>714</v>
      </c>
      <c r="U50" s="8" t="s">
        <v>172</v>
      </c>
    </row>
    <row r="51" spans="1:21" ht="43.2" hidden="1">
      <c r="A51" s="12" t="s">
        <v>715</v>
      </c>
      <c r="B51" s="8" t="s">
        <v>716</v>
      </c>
      <c r="C51" s="8" t="s">
        <v>717</v>
      </c>
      <c r="D51" s="8" t="s">
        <v>718</v>
      </c>
      <c r="E51" s="8" t="s">
        <v>719</v>
      </c>
      <c r="F51" s="8" t="s">
        <v>720</v>
      </c>
      <c r="G51" s="8" t="s">
        <v>56</v>
      </c>
      <c r="H51" s="8" t="s">
        <v>721</v>
      </c>
      <c r="I51" s="8" t="s">
        <v>722</v>
      </c>
      <c r="J51" s="8" t="s">
        <v>723</v>
      </c>
      <c r="K51" s="8" t="s">
        <v>56</v>
      </c>
      <c r="L51" s="8" t="s">
        <v>724</v>
      </c>
      <c r="M51" s="8" t="s">
        <v>725</v>
      </c>
      <c r="N51" s="8" t="s">
        <v>726</v>
      </c>
      <c r="O51" s="8" t="s">
        <v>727</v>
      </c>
      <c r="P51" s="8" t="s">
        <v>728</v>
      </c>
      <c r="Q51" s="8" t="s">
        <v>84</v>
      </c>
      <c r="R51" s="8" t="s">
        <v>729</v>
      </c>
      <c r="S51" s="8" t="s">
        <v>730</v>
      </c>
      <c r="T51" s="8" t="s">
        <v>731</v>
      </c>
      <c r="U51" s="8" t="s">
        <v>84</v>
      </c>
    </row>
    <row r="52" spans="1:21" ht="43.2" hidden="1">
      <c r="A52" s="12" t="s">
        <v>732</v>
      </c>
      <c r="B52" s="8" t="s">
        <v>733</v>
      </c>
      <c r="C52" s="8" t="s">
        <v>734</v>
      </c>
      <c r="D52" s="8" t="s">
        <v>735</v>
      </c>
      <c r="E52" s="8" t="s">
        <v>736</v>
      </c>
      <c r="F52" s="8" t="s">
        <v>737</v>
      </c>
      <c r="G52" s="8" t="s">
        <v>56</v>
      </c>
      <c r="H52" s="8" t="s">
        <v>738</v>
      </c>
      <c r="I52" s="8" t="s">
        <v>739</v>
      </c>
      <c r="J52" s="8" t="s">
        <v>740</v>
      </c>
      <c r="K52" s="8" t="s">
        <v>56</v>
      </c>
      <c r="L52" s="8" t="s">
        <v>741</v>
      </c>
      <c r="M52" s="8" t="s">
        <v>742</v>
      </c>
      <c r="N52" s="8" t="s">
        <v>743</v>
      </c>
      <c r="O52" s="8" t="s">
        <v>744</v>
      </c>
      <c r="P52" s="8" t="s">
        <v>745</v>
      </c>
      <c r="Q52" s="8" t="s">
        <v>65</v>
      </c>
      <c r="R52" s="8" t="s">
        <v>746</v>
      </c>
      <c r="S52" s="8" t="s">
        <v>747</v>
      </c>
      <c r="T52" s="8" t="s">
        <v>748</v>
      </c>
      <c r="U52" s="8" t="s">
        <v>65</v>
      </c>
    </row>
    <row r="53" spans="1:21" ht="28.8" hidden="1">
      <c r="A53" s="10" t="s">
        <v>749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57.6" hidden="1">
      <c r="A54" s="11" t="s">
        <v>750</v>
      </c>
      <c r="B54" s="8" t="s">
        <v>243</v>
      </c>
      <c r="C54" s="8" t="s">
        <v>244</v>
      </c>
      <c r="D54" s="8" t="s">
        <v>245</v>
      </c>
      <c r="E54" s="8" t="s">
        <v>246</v>
      </c>
      <c r="F54" s="8" t="s">
        <v>247</v>
      </c>
      <c r="G54" s="8" t="s">
        <v>56</v>
      </c>
      <c r="H54" s="8" t="s">
        <v>248</v>
      </c>
      <c r="I54" s="8" t="s">
        <v>249</v>
      </c>
      <c r="J54" s="8" t="s">
        <v>250</v>
      </c>
      <c r="K54" s="8" t="s">
        <v>56</v>
      </c>
      <c r="L54" s="8" t="s">
        <v>251</v>
      </c>
      <c r="M54" s="8" t="s">
        <v>252</v>
      </c>
      <c r="N54" s="8" t="s">
        <v>253</v>
      </c>
      <c r="O54" s="8" t="s">
        <v>254</v>
      </c>
      <c r="P54" s="8" t="s">
        <v>255</v>
      </c>
      <c r="Q54" s="8" t="s">
        <v>84</v>
      </c>
      <c r="R54" s="8" t="s">
        <v>256</v>
      </c>
      <c r="S54" s="8" t="s">
        <v>257</v>
      </c>
      <c r="T54" s="8" t="s">
        <v>258</v>
      </c>
      <c r="U54" s="8" t="s">
        <v>84</v>
      </c>
    </row>
    <row r="55" spans="1:21" ht="28.8" hidden="1">
      <c r="A55" s="12" t="s">
        <v>751</v>
      </c>
      <c r="B55" s="8" t="s">
        <v>752</v>
      </c>
      <c r="C55" s="8" t="s">
        <v>753</v>
      </c>
      <c r="D55" s="8" t="s">
        <v>754</v>
      </c>
      <c r="E55" s="8" t="s">
        <v>755</v>
      </c>
      <c r="F55" s="8" t="s">
        <v>756</v>
      </c>
      <c r="G55" s="8" t="s">
        <v>56</v>
      </c>
      <c r="H55" s="8" t="s">
        <v>757</v>
      </c>
      <c r="I55" s="8" t="s">
        <v>758</v>
      </c>
      <c r="J55" s="8" t="s">
        <v>759</v>
      </c>
      <c r="K55" s="8" t="s">
        <v>56</v>
      </c>
      <c r="L55" s="8" t="s">
        <v>760</v>
      </c>
      <c r="M55" s="8" t="s">
        <v>761</v>
      </c>
      <c r="N55" s="8" t="s">
        <v>762</v>
      </c>
      <c r="O55" s="8" t="s">
        <v>763</v>
      </c>
      <c r="P55" s="8" t="s">
        <v>764</v>
      </c>
      <c r="Q55" s="8" t="s">
        <v>84</v>
      </c>
      <c r="R55" s="8" t="s">
        <v>765</v>
      </c>
      <c r="S55" s="8" t="s">
        <v>766</v>
      </c>
      <c r="T55" s="8" t="s">
        <v>767</v>
      </c>
      <c r="U55" s="8" t="s">
        <v>84</v>
      </c>
    </row>
    <row r="56" spans="1:21" ht="28.8" hidden="1">
      <c r="A56" s="13" t="s">
        <v>768</v>
      </c>
      <c r="B56" s="8" t="s">
        <v>769</v>
      </c>
      <c r="C56" s="8" t="s">
        <v>770</v>
      </c>
      <c r="D56" s="8" t="s">
        <v>771</v>
      </c>
      <c r="E56" s="8" t="s">
        <v>772</v>
      </c>
      <c r="F56" s="8" t="s">
        <v>163</v>
      </c>
      <c r="G56" s="8" t="s">
        <v>56</v>
      </c>
      <c r="H56" s="8" t="s">
        <v>773</v>
      </c>
      <c r="I56" s="8" t="s">
        <v>774</v>
      </c>
      <c r="J56" s="8" t="s">
        <v>166</v>
      </c>
      <c r="K56" s="8" t="s">
        <v>56</v>
      </c>
      <c r="L56" s="8" t="s">
        <v>775</v>
      </c>
      <c r="M56" s="8" t="s">
        <v>776</v>
      </c>
      <c r="N56" s="8" t="s">
        <v>777</v>
      </c>
      <c r="O56" s="8" t="s">
        <v>778</v>
      </c>
      <c r="P56" s="8" t="s">
        <v>779</v>
      </c>
      <c r="Q56" s="8" t="s">
        <v>84</v>
      </c>
      <c r="R56" s="8" t="s">
        <v>780</v>
      </c>
      <c r="S56" s="8" t="s">
        <v>781</v>
      </c>
      <c r="T56" s="8" t="s">
        <v>782</v>
      </c>
      <c r="U56" s="8" t="s">
        <v>84</v>
      </c>
    </row>
    <row r="57" spans="1:21" hidden="1">
      <c r="A57" s="13" t="s">
        <v>783</v>
      </c>
      <c r="B57" s="8" t="s">
        <v>784</v>
      </c>
      <c r="C57" s="8" t="s">
        <v>785</v>
      </c>
      <c r="D57" s="8" t="s">
        <v>786</v>
      </c>
      <c r="E57" s="8" t="s">
        <v>787</v>
      </c>
      <c r="F57" s="8" t="s">
        <v>788</v>
      </c>
      <c r="G57" s="8" t="s">
        <v>65</v>
      </c>
      <c r="H57" s="8" t="s">
        <v>789</v>
      </c>
      <c r="I57" s="8" t="s">
        <v>790</v>
      </c>
      <c r="J57" s="8" t="s">
        <v>791</v>
      </c>
      <c r="K57" s="8" t="s">
        <v>65</v>
      </c>
      <c r="L57" s="8" t="s">
        <v>792</v>
      </c>
      <c r="M57" s="8" t="s">
        <v>793</v>
      </c>
      <c r="N57" s="8" t="s">
        <v>794</v>
      </c>
      <c r="O57" s="8" t="s">
        <v>795</v>
      </c>
      <c r="P57" s="8" t="s">
        <v>796</v>
      </c>
      <c r="Q57" s="8" t="s">
        <v>408</v>
      </c>
      <c r="R57" s="8" t="s">
        <v>797</v>
      </c>
      <c r="S57" s="8" t="s">
        <v>798</v>
      </c>
      <c r="T57" s="8" t="s">
        <v>799</v>
      </c>
      <c r="U57" s="8" t="s">
        <v>408</v>
      </c>
    </row>
    <row r="58" spans="1:21" ht="28.8" hidden="1">
      <c r="A58" s="12" t="s">
        <v>800</v>
      </c>
      <c r="B58" s="8" t="s">
        <v>801</v>
      </c>
      <c r="C58" s="8" t="s">
        <v>802</v>
      </c>
      <c r="D58" s="8" t="s">
        <v>803</v>
      </c>
      <c r="E58" s="8" t="s">
        <v>804</v>
      </c>
      <c r="F58" s="8" t="s">
        <v>805</v>
      </c>
      <c r="G58" s="8" t="s">
        <v>56</v>
      </c>
      <c r="H58" s="8" t="s">
        <v>806</v>
      </c>
      <c r="I58" s="8" t="s">
        <v>807</v>
      </c>
      <c r="J58" s="8" t="s">
        <v>808</v>
      </c>
      <c r="K58" s="8" t="s">
        <v>56</v>
      </c>
      <c r="L58" s="8" t="s">
        <v>809</v>
      </c>
      <c r="M58" s="8" t="s">
        <v>810</v>
      </c>
      <c r="N58" s="8" t="s">
        <v>811</v>
      </c>
      <c r="O58" s="8" t="s">
        <v>812</v>
      </c>
      <c r="P58" s="8" t="s">
        <v>813</v>
      </c>
      <c r="Q58" s="8" t="s">
        <v>172</v>
      </c>
      <c r="R58" s="8" t="s">
        <v>814</v>
      </c>
      <c r="S58" s="8" t="s">
        <v>815</v>
      </c>
      <c r="T58" s="8" t="s">
        <v>816</v>
      </c>
      <c r="U58" s="8" t="s">
        <v>172</v>
      </c>
    </row>
    <row r="59" spans="1:21" ht="28.8" hidden="1">
      <c r="A59" s="10" t="s">
        <v>817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57.6" hidden="1">
      <c r="A60" s="11" t="s">
        <v>750</v>
      </c>
      <c r="B60" s="8" t="s">
        <v>243</v>
      </c>
      <c r="C60" s="8" t="s">
        <v>244</v>
      </c>
      <c r="D60" s="8" t="s">
        <v>245</v>
      </c>
      <c r="E60" s="8" t="s">
        <v>246</v>
      </c>
      <c r="F60" s="8" t="s">
        <v>247</v>
      </c>
      <c r="G60" s="8" t="s">
        <v>56</v>
      </c>
      <c r="H60" s="8" t="s">
        <v>248</v>
      </c>
      <c r="I60" s="8" t="s">
        <v>249</v>
      </c>
      <c r="J60" s="8" t="s">
        <v>250</v>
      </c>
      <c r="K60" s="8" t="s">
        <v>56</v>
      </c>
      <c r="L60" s="8" t="s">
        <v>251</v>
      </c>
      <c r="M60" s="8" t="s">
        <v>252</v>
      </c>
      <c r="N60" s="8" t="s">
        <v>253</v>
      </c>
      <c r="O60" s="8" t="s">
        <v>254</v>
      </c>
      <c r="P60" s="8" t="s">
        <v>255</v>
      </c>
      <c r="Q60" s="8" t="s">
        <v>84</v>
      </c>
      <c r="R60" s="8" t="s">
        <v>256</v>
      </c>
      <c r="S60" s="8" t="s">
        <v>257</v>
      </c>
      <c r="T60" s="8" t="s">
        <v>258</v>
      </c>
      <c r="U60" s="8" t="s">
        <v>84</v>
      </c>
    </row>
    <row r="61" spans="1:21" ht="57.6" hidden="1">
      <c r="A61" s="12" t="s">
        <v>818</v>
      </c>
      <c r="B61" s="8" t="s">
        <v>819</v>
      </c>
      <c r="C61" s="8" t="s">
        <v>820</v>
      </c>
      <c r="D61" s="8" t="s">
        <v>821</v>
      </c>
      <c r="E61" s="8" t="s">
        <v>822</v>
      </c>
      <c r="F61" s="8" t="s">
        <v>823</v>
      </c>
      <c r="G61" s="8" t="s">
        <v>56</v>
      </c>
      <c r="H61" s="8" t="s">
        <v>824</v>
      </c>
      <c r="I61" s="8" t="s">
        <v>825</v>
      </c>
      <c r="J61" s="8" t="s">
        <v>826</v>
      </c>
      <c r="K61" s="8" t="s">
        <v>56</v>
      </c>
      <c r="L61" s="8" t="s">
        <v>827</v>
      </c>
      <c r="M61" s="8" t="s">
        <v>382</v>
      </c>
      <c r="N61" s="8" t="s">
        <v>828</v>
      </c>
      <c r="O61" s="8" t="s">
        <v>829</v>
      </c>
      <c r="P61" s="8" t="s">
        <v>338</v>
      </c>
      <c r="Q61" s="8" t="s">
        <v>65</v>
      </c>
      <c r="R61" s="8" t="s">
        <v>830</v>
      </c>
      <c r="S61" s="8" t="s">
        <v>831</v>
      </c>
      <c r="T61" s="8" t="s">
        <v>342</v>
      </c>
      <c r="U61" s="8" t="s">
        <v>65</v>
      </c>
    </row>
    <row r="62" spans="1:21" ht="72" hidden="1">
      <c r="A62" s="12" t="s">
        <v>832</v>
      </c>
      <c r="B62" s="8" t="s">
        <v>833</v>
      </c>
      <c r="C62" s="8" t="s">
        <v>834</v>
      </c>
      <c r="D62" s="8" t="s">
        <v>835</v>
      </c>
      <c r="E62" s="8" t="s">
        <v>836</v>
      </c>
      <c r="F62" s="8" t="s">
        <v>558</v>
      </c>
      <c r="G62" s="8" t="s">
        <v>56</v>
      </c>
      <c r="H62" s="8" t="s">
        <v>837</v>
      </c>
      <c r="I62" s="8" t="s">
        <v>838</v>
      </c>
      <c r="J62" s="8" t="s">
        <v>561</v>
      </c>
      <c r="K62" s="8" t="s">
        <v>56</v>
      </c>
      <c r="L62" s="8" t="s">
        <v>839</v>
      </c>
      <c r="M62" s="8" t="s">
        <v>840</v>
      </c>
      <c r="N62" s="8" t="s">
        <v>841</v>
      </c>
      <c r="O62" s="8" t="s">
        <v>842</v>
      </c>
      <c r="P62" s="8" t="s">
        <v>843</v>
      </c>
      <c r="Q62" s="8" t="s">
        <v>137</v>
      </c>
      <c r="R62" s="8" t="s">
        <v>844</v>
      </c>
      <c r="S62" s="8" t="s">
        <v>845</v>
      </c>
      <c r="T62" s="8" t="s">
        <v>846</v>
      </c>
      <c r="U62" s="8" t="s">
        <v>137</v>
      </c>
    </row>
    <row r="63" spans="1:21" ht="28.8" hidden="1">
      <c r="A63" s="12" t="s">
        <v>847</v>
      </c>
      <c r="B63" s="8" t="s">
        <v>848</v>
      </c>
      <c r="C63" s="8" t="s">
        <v>849</v>
      </c>
      <c r="D63" s="8" t="s">
        <v>850</v>
      </c>
      <c r="E63" s="8" t="s">
        <v>851</v>
      </c>
      <c r="F63" s="8" t="s">
        <v>852</v>
      </c>
      <c r="G63" s="8" t="s">
        <v>56</v>
      </c>
      <c r="H63" s="8" t="s">
        <v>853</v>
      </c>
      <c r="I63" s="8" t="s">
        <v>854</v>
      </c>
      <c r="J63" s="8" t="s">
        <v>855</v>
      </c>
      <c r="K63" s="8" t="s">
        <v>56</v>
      </c>
      <c r="L63" s="8" t="s">
        <v>856</v>
      </c>
      <c r="M63" s="8" t="s">
        <v>857</v>
      </c>
      <c r="N63" s="8" t="s">
        <v>858</v>
      </c>
      <c r="O63" s="8" t="s">
        <v>859</v>
      </c>
      <c r="P63" s="8" t="s">
        <v>860</v>
      </c>
      <c r="Q63" s="8" t="s">
        <v>172</v>
      </c>
      <c r="R63" s="8" t="s">
        <v>861</v>
      </c>
      <c r="S63" s="8" t="s">
        <v>862</v>
      </c>
      <c r="T63" s="8" t="s">
        <v>863</v>
      </c>
      <c r="U63" s="8" t="s">
        <v>172</v>
      </c>
    </row>
    <row r="64" spans="1:21" ht="72" hidden="1">
      <c r="A64" s="10" t="s">
        <v>864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28.8" hidden="1">
      <c r="A65" s="11" t="s">
        <v>865</v>
      </c>
      <c r="B65" s="8" t="s">
        <v>866</v>
      </c>
      <c r="C65" s="8" t="s">
        <v>867</v>
      </c>
      <c r="D65" s="8" t="s">
        <v>868</v>
      </c>
      <c r="E65" s="8" t="s">
        <v>869</v>
      </c>
      <c r="F65" s="8" t="s">
        <v>55</v>
      </c>
      <c r="G65" s="8" t="s">
        <v>56</v>
      </c>
      <c r="H65" s="8" t="s">
        <v>870</v>
      </c>
      <c r="I65" s="8" t="s">
        <v>871</v>
      </c>
      <c r="J65" s="8" t="s">
        <v>59</v>
      </c>
      <c r="K65" s="8" t="s">
        <v>56</v>
      </c>
      <c r="L65" s="8" t="s">
        <v>872</v>
      </c>
      <c r="M65" s="8" t="s">
        <v>873</v>
      </c>
      <c r="N65" s="8" t="s">
        <v>874</v>
      </c>
      <c r="O65" s="8" t="s">
        <v>875</v>
      </c>
      <c r="P65" s="8" t="s">
        <v>64</v>
      </c>
      <c r="Q65" s="8" t="s">
        <v>65</v>
      </c>
      <c r="R65" s="8" t="s">
        <v>876</v>
      </c>
      <c r="S65" s="8" t="s">
        <v>877</v>
      </c>
      <c r="T65" s="8" t="s">
        <v>68</v>
      </c>
      <c r="U65" s="8" t="s">
        <v>65</v>
      </c>
    </row>
    <row r="66" spans="1:21" ht="28.8" hidden="1">
      <c r="A66" s="12" t="s">
        <v>878</v>
      </c>
      <c r="B66" s="8" t="s">
        <v>879</v>
      </c>
      <c r="C66" s="8" t="s">
        <v>880</v>
      </c>
      <c r="D66" s="8" t="s">
        <v>881</v>
      </c>
      <c r="E66" s="8" t="s">
        <v>882</v>
      </c>
      <c r="F66" s="8" t="s">
        <v>303</v>
      </c>
      <c r="G66" s="8" t="s">
        <v>56</v>
      </c>
      <c r="H66" s="8" t="s">
        <v>883</v>
      </c>
      <c r="I66" s="8" t="s">
        <v>884</v>
      </c>
      <c r="J66" s="8" t="s">
        <v>306</v>
      </c>
      <c r="K66" s="8" t="s">
        <v>56</v>
      </c>
      <c r="L66" s="8" t="s">
        <v>885</v>
      </c>
      <c r="M66" s="8" t="s">
        <v>886</v>
      </c>
      <c r="N66" s="8" t="s">
        <v>887</v>
      </c>
      <c r="O66" s="8" t="s">
        <v>888</v>
      </c>
      <c r="P66" s="8" t="s">
        <v>889</v>
      </c>
      <c r="Q66" s="8" t="s">
        <v>137</v>
      </c>
      <c r="R66" s="8" t="s">
        <v>890</v>
      </c>
      <c r="S66" s="8" t="s">
        <v>891</v>
      </c>
      <c r="T66" s="8" t="s">
        <v>892</v>
      </c>
      <c r="U66" s="8" t="s">
        <v>137</v>
      </c>
    </row>
    <row r="67" spans="1:21" ht="28.8" hidden="1">
      <c r="A67" s="12" t="s">
        <v>893</v>
      </c>
      <c r="B67" s="8" t="s">
        <v>894</v>
      </c>
      <c r="C67" s="8" t="s">
        <v>895</v>
      </c>
      <c r="D67" s="8" t="s">
        <v>896</v>
      </c>
      <c r="E67" s="8" t="s">
        <v>897</v>
      </c>
      <c r="F67" s="8" t="s">
        <v>898</v>
      </c>
      <c r="G67" s="8" t="s">
        <v>56</v>
      </c>
      <c r="H67" s="8" t="s">
        <v>899</v>
      </c>
      <c r="I67" s="8" t="s">
        <v>900</v>
      </c>
      <c r="J67" s="8" t="s">
        <v>901</v>
      </c>
      <c r="K67" s="8" t="s">
        <v>56</v>
      </c>
      <c r="L67" s="8" t="s">
        <v>902</v>
      </c>
      <c r="M67" s="8" t="s">
        <v>903</v>
      </c>
      <c r="N67" s="8" t="s">
        <v>904</v>
      </c>
      <c r="O67" s="8" t="s">
        <v>905</v>
      </c>
      <c r="P67" s="8" t="s">
        <v>906</v>
      </c>
      <c r="Q67" s="8" t="s">
        <v>84</v>
      </c>
      <c r="R67" s="8" t="s">
        <v>907</v>
      </c>
      <c r="S67" s="8" t="s">
        <v>908</v>
      </c>
      <c r="T67" s="8" t="s">
        <v>909</v>
      </c>
      <c r="U67" s="8" t="s">
        <v>84</v>
      </c>
    </row>
    <row r="68" spans="1:21" ht="28.8" hidden="1">
      <c r="A68" s="12" t="s">
        <v>910</v>
      </c>
      <c r="B68" s="8" t="s">
        <v>911</v>
      </c>
      <c r="C68" s="8" t="s">
        <v>912</v>
      </c>
      <c r="D68" s="8" t="s">
        <v>913</v>
      </c>
      <c r="E68" s="8" t="s">
        <v>914</v>
      </c>
      <c r="F68" s="8" t="s">
        <v>417</v>
      </c>
      <c r="G68" s="8" t="s">
        <v>56</v>
      </c>
      <c r="H68" s="8" t="s">
        <v>915</v>
      </c>
      <c r="I68" s="8" t="s">
        <v>916</v>
      </c>
      <c r="J68" s="8" t="s">
        <v>420</v>
      </c>
      <c r="K68" s="8" t="s">
        <v>56</v>
      </c>
      <c r="L68" s="8" t="s">
        <v>917</v>
      </c>
      <c r="M68" s="8" t="s">
        <v>918</v>
      </c>
      <c r="N68" s="8" t="s">
        <v>919</v>
      </c>
      <c r="O68" s="8" t="s">
        <v>920</v>
      </c>
      <c r="P68" s="8" t="s">
        <v>921</v>
      </c>
      <c r="Q68" s="8" t="s">
        <v>172</v>
      </c>
      <c r="R68" s="8" t="s">
        <v>922</v>
      </c>
      <c r="S68" s="8" t="s">
        <v>923</v>
      </c>
      <c r="T68" s="8" t="s">
        <v>924</v>
      </c>
      <c r="U68" s="8" t="s">
        <v>172</v>
      </c>
    </row>
    <row r="69" spans="1:21" ht="28.8" hidden="1">
      <c r="A69" s="12" t="s">
        <v>925</v>
      </c>
      <c r="B69" s="8" t="s">
        <v>926</v>
      </c>
      <c r="C69" s="8" t="s">
        <v>927</v>
      </c>
      <c r="D69" s="8" t="s">
        <v>928</v>
      </c>
      <c r="E69" s="8" t="s">
        <v>929</v>
      </c>
      <c r="F69" s="8" t="s">
        <v>181</v>
      </c>
      <c r="G69" s="8" t="s">
        <v>56</v>
      </c>
      <c r="H69" s="8" t="s">
        <v>930</v>
      </c>
      <c r="I69" s="8" t="s">
        <v>931</v>
      </c>
      <c r="J69" s="8" t="s">
        <v>184</v>
      </c>
      <c r="K69" s="8" t="s">
        <v>56</v>
      </c>
      <c r="L69" s="8" t="s">
        <v>932</v>
      </c>
      <c r="M69" s="8" t="s">
        <v>933</v>
      </c>
      <c r="N69" s="8" t="s">
        <v>934</v>
      </c>
      <c r="O69" s="8" t="s">
        <v>935</v>
      </c>
      <c r="P69" s="8" t="s">
        <v>936</v>
      </c>
      <c r="Q69" s="8" t="s">
        <v>172</v>
      </c>
      <c r="R69" s="8" t="s">
        <v>937</v>
      </c>
      <c r="S69" s="8" t="s">
        <v>938</v>
      </c>
      <c r="T69" s="8" t="s">
        <v>939</v>
      </c>
      <c r="U69" s="8" t="s">
        <v>172</v>
      </c>
    </row>
    <row r="70" spans="1:21" ht="28.8" hidden="1">
      <c r="A70" s="12" t="s">
        <v>940</v>
      </c>
      <c r="B70" s="8" t="s">
        <v>941</v>
      </c>
      <c r="C70" s="8" t="s">
        <v>942</v>
      </c>
      <c r="D70" s="8" t="s">
        <v>943</v>
      </c>
      <c r="E70" s="8" t="s">
        <v>944</v>
      </c>
      <c r="F70" s="8" t="s">
        <v>945</v>
      </c>
      <c r="G70" s="8" t="s">
        <v>56</v>
      </c>
      <c r="H70" s="8" t="s">
        <v>946</v>
      </c>
      <c r="I70" s="8" t="s">
        <v>947</v>
      </c>
      <c r="J70" s="8" t="s">
        <v>948</v>
      </c>
      <c r="K70" s="8" t="s">
        <v>56</v>
      </c>
      <c r="L70" s="8" t="s">
        <v>949</v>
      </c>
      <c r="M70" s="8" t="s">
        <v>950</v>
      </c>
      <c r="N70" s="8" t="s">
        <v>951</v>
      </c>
      <c r="O70" s="8" t="s">
        <v>952</v>
      </c>
      <c r="P70" s="8" t="s">
        <v>953</v>
      </c>
      <c r="Q70" s="8" t="s">
        <v>84</v>
      </c>
      <c r="R70" s="8" t="s">
        <v>954</v>
      </c>
      <c r="S70" s="8" t="s">
        <v>955</v>
      </c>
      <c r="T70" s="8" t="s">
        <v>956</v>
      </c>
      <c r="U70" s="8" t="s">
        <v>84</v>
      </c>
    </row>
    <row r="71" spans="1:21" ht="72" hidden="1">
      <c r="A71" s="10" t="s">
        <v>957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86.4" hidden="1">
      <c r="A72" s="11" t="s">
        <v>958</v>
      </c>
      <c r="B72" s="8" t="s">
        <v>959</v>
      </c>
      <c r="C72" s="8" t="s">
        <v>960</v>
      </c>
      <c r="D72" s="8" t="s">
        <v>961</v>
      </c>
      <c r="E72" s="8" t="s">
        <v>962</v>
      </c>
      <c r="F72" s="8" t="s">
        <v>963</v>
      </c>
      <c r="G72" s="8" t="s">
        <v>56</v>
      </c>
      <c r="H72" s="8" t="s">
        <v>964</v>
      </c>
      <c r="I72" s="8" t="s">
        <v>965</v>
      </c>
      <c r="J72" s="8" t="s">
        <v>966</v>
      </c>
      <c r="K72" s="8" t="s">
        <v>56</v>
      </c>
      <c r="L72" s="8" t="s">
        <v>967</v>
      </c>
      <c r="M72" s="8" t="s">
        <v>968</v>
      </c>
      <c r="N72" s="8" t="s">
        <v>969</v>
      </c>
      <c r="O72" s="8" t="s">
        <v>970</v>
      </c>
      <c r="P72" s="8" t="s">
        <v>971</v>
      </c>
      <c r="Q72" s="8" t="s">
        <v>65</v>
      </c>
      <c r="R72" s="8" t="s">
        <v>972</v>
      </c>
      <c r="S72" s="8" t="s">
        <v>973</v>
      </c>
      <c r="T72" s="8" t="s">
        <v>974</v>
      </c>
      <c r="U72" s="8" t="s">
        <v>65</v>
      </c>
    </row>
    <row r="73" spans="1:21" ht="57.6" hidden="1">
      <c r="A73" s="12" t="s">
        <v>975</v>
      </c>
      <c r="B73" s="8" t="s">
        <v>976</v>
      </c>
      <c r="C73" s="8" t="s">
        <v>977</v>
      </c>
      <c r="D73" s="8" t="s">
        <v>978</v>
      </c>
      <c r="E73" s="8" t="s">
        <v>979</v>
      </c>
      <c r="F73" s="8" t="s">
        <v>852</v>
      </c>
      <c r="G73" s="8" t="s">
        <v>56</v>
      </c>
      <c r="H73" s="8" t="s">
        <v>980</v>
      </c>
      <c r="I73" s="8" t="s">
        <v>981</v>
      </c>
      <c r="J73" s="8" t="s">
        <v>855</v>
      </c>
      <c r="K73" s="8" t="s">
        <v>56</v>
      </c>
      <c r="L73" s="8" t="s">
        <v>982</v>
      </c>
      <c r="M73" s="8" t="s">
        <v>983</v>
      </c>
      <c r="N73" s="8" t="s">
        <v>984</v>
      </c>
      <c r="O73" s="8" t="s">
        <v>985</v>
      </c>
      <c r="P73" s="8" t="s">
        <v>986</v>
      </c>
      <c r="Q73" s="8" t="s">
        <v>172</v>
      </c>
      <c r="R73" s="8" t="s">
        <v>987</v>
      </c>
      <c r="S73" s="8" t="s">
        <v>988</v>
      </c>
      <c r="T73" s="8" t="s">
        <v>989</v>
      </c>
      <c r="U73" s="8" t="s">
        <v>172</v>
      </c>
    </row>
    <row r="74" spans="1:21" ht="57.6" hidden="1">
      <c r="A74" s="12" t="s">
        <v>990</v>
      </c>
      <c r="B74" s="8" t="s">
        <v>991</v>
      </c>
      <c r="C74" s="8" t="s">
        <v>992</v>
      </c>
      <c r="D74" s="8" t="s">
        <v>993</v>
      </c>
      <c r="E74" s="8" t="s">
        <v>994</v>
      </c>
      <c r="F74" s="8" t="s">
        <v>163</v>
      </c>
      <c r="G74" s="8" t="s">
        <v>56</v>
      </c>
      <c r="H74" s="8" t="s">
        <v>995</v>
      </c>
      <c r="I74" s="8" t="s">
        <v>996</v>
      </c>
      <c r="J74" s="8" t="s">
        <v>166</v>
      </c>
      <c r="K74" s="8" t="s">
        <v>56</v>
      </c>
      <c r="L74" s="8" t="s">
        <v>997</v>
      </c>
      <c r="M74" s="8" t="s">
        <v>998</v>
      </c>
      <c r="N74" s="8" t="s">
        <v>999</v>
      </c>
      <c r="O74" s="8" t="s">
        <v>1000</v>
      </c>
      <c r="P74" s="8" t="s">
        <v>679</v>
      </c>
      <c r="Q74" s="8" t="s">
        <v>65</v>
      </c>
      <c r="R74" s="8" t="s">
        <v>1001</v>
      </c>
      <c r="S74" s="8" t="s">
        <v>1002</v>
      </c>
      <c r="T74" s="8" t="s">
        <v>682</v>
      </c>
      <c r="U74" s="8" t="s">
        <v>65</v>
      </c>
    </row>
    <row r="75" spans="1:21" ht="57.6" hidden="1">
      <c r="A75" s="12" t="s">
        <v>1003</v>
      </c>
      <c r="B75" s="8" t="s">
        <v>1004</v>
      </c>
      <c r="C75" s="8" t="s">
        <v>1005</v>
      </c>
      <c r="D75" s="8" t="s">
        <v>1006</v>
      </c>
      <c r="E75" s="8" t="s">
        <v>1007</v>
      </c>
      <c r="F75" s="8" t="s">
        <v>1008</v>
      </c>
      <c r="G75" s="8" t="s">
        <v>56</v>
      </c>
      <c r="H75" s="8" t="s">
        <v>1009</v>
      </c>
      <c r="I75" s="8" t="s">
        <v>1010</v>
      </c>
      <c r="J75" s="8" t="s">
        <v>1011</v>
      </c>
      <c r="K75" s="8" t="s">
        <v>56</v>
      </c>
      <c r="L75" s="8" t="s">
        <v>1012</v>
      </c>
      <c r="M75" s="8" t="s">
        <v>1013</v>
      </c>
      <c r="N75" s="8" t="s">
        <v>1014</v>
      </c>
      <c r="O75" s="8" t="s">
        <v>1015</v>
      </c>
      <c r="P75" s="8" t="s">
        <v>1016</v>
      </c>
      <c r="Q75" s="8" t="s">
        <v>65</v>
      </c>
      <c r="R75" s="8" t="s">
        <v>1017</v>
      </c>
      <c r="S75" s="8" t="s">
        <v>1018</v>
      </c>
      <c r="T75" s="8" t="s">
        <v>1019</v>
      </c>
      <c r="U75" s="8" t="s">
        <v>65</v>
      </c>
    </row>
    <row r="76" spans="1:21" ht="57.6" hidden="1">
      <c r="A76" s="12" t="s">
        <v>1020</v>
      </c>
      <c r="B76" s="8" t="s">
        <v>1021</v>
      </c>
      <c r="C76" s="8" t="s">
        <v>1022</v>
      </c>
      <c r="D76" s="8" t="s">
        <v>1023</v>
      </c>
      <c r="E76" s="8" t="s">
        <v>1024</v>
      </c>
      <c r="F76" s="8" t="s">
        <v>1025</v>
      </c>
      <c r="G76" s="8" t="s">
        <v>56</v>
      </c>
      <c r="H76" s="8" t="s">
        <v>1026</v>
      </c>
      <c r="I76" s="8" t="s">
        <v>1027</v>
      </c>
      <c r="J76" s="8" t="s">
        <v>1028</v>
      </c>
      <c r="K76" s="8" t="s">
        <v>56</v>
      </c>
      <c r="L76" s="8" t="s">
        <v>1029</v>
      </c>
      <c r="M76" s="8" t="s">
        <v>1030</v>
      </c>
      <c r="N76" s="8" t="s">
        <v>1031</v>
      </c>
      <c r="O76" s="8" t="s">
        <v>1032</v>
      </c>
      <c r="P76" s="8" t="s">
        <v>1033</v>
      </c>
      <c r="Q76" s="8" t="s">
        <v>137</v>
      </c>
      <c r="R76" s="8" t="s">
        <v>1034</v>
      </c>
      <c r="S76" s="8" t="s">
        <v>1035</v>
      </c>
      <c r="T76" s="8" t="s">
        <v>1036</v>
      </c>
      <c r="U76" s="8" t="s">
        <v>137</v>
      </c>
    </row>
  </sheetData>
  <mergeCells count="12">
    <mergeCell ref="B2:K2"/>
    <mergeCell ref="L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FFB5C-104F-4CB5-B364-764D44CD08FF}">
  <dimension ref="A3:H39"/>
  <sheetViews>
    <sheetView workbookViewId="0">
      <selection activeCell="C13" sqref="C13"/>
    </sheetView>
  </sheetViews>
  <sheetFormatPr defaultRowHeight="14.4"/>
  <cols>
    <col min="1" max="1" width="18.33203125" bestFit="1" customWidth="1"/>
    <col min="2" max="2" width="16.33203125" customWidth="1"/>
    <col min="3" max="3" width="17.21875" customWidth="1"/>
    <col min="4" max="4" width="14" bestFit="1" customWidth="1"/>
    <col min="6" max="6" width="12.77734375" bestFit="1" customWidth="1"/>
    <col min="7" max="7" width="16.44140625" bestFit="1" customWidth="1"/>
    <col min="8" max="8" width="14" bestFit="1" customWidth="1"/>
  </cols>
  <sheetData>
    <row r="3" spans="1:8">
      <c r="A3" s="2" t="s">
        <v>1193</v>
      </c>
      <c r="B3" s="3">
        <v>44676</v>
      </c>
    </row>
    <row r="4" spans="1:8">
      <c r="A4" s="2" t="s">
        <v>1090</v>
      </c>
      <c r="B4" s="2" t="s">
        <v>1043</v>
      </c>
    </row>
    <row r="5" spans="1:8" s="7" customFormat="1">
      <c r="A5" s="2"/>
      <c r="B5" s="2"/>
    </row>
    <row r="6" spans="1:8">
      <c r="B6" s="72" t="s">
        <v>23</v>
      </c>
      <c r="C6" s="72"/>
      <c r="D6" s="72"/>
      <c r="F6" s="72" t="s">
        <v>24</v>
      </c>
      <c r="G6" s="72"/>
      <c r="H6" s="72"/>
    </row>
    <row r="7" spans="1:8">
      <c r="B7" t="s">
        <v>20</v>
      </c>
      <c r="C7" t="s">
        <v>21</v>
      </c>
      <c r="D7" t="s">
        <v>22</v>
      </c>
      <c r="F7" t="str">
        <f>B7</f>
        <v>New members</v>
      </c>
      <c r="G7" t="str">
        <f t="shared" ref="G7:H7" si="0">C7</f>
        <v>Previously enrolled</v>
      </c>
      <c r="H7" t="str">
        <f t="shared" si="0"/>
        <v>Total expansion</v>
      </c>
    </row>
    <row r="8" spans="1:8">
      <c r="A8" s="45" t="s">
        <v>25</v>
      </c>
      <c r="B8" s="45">
        <v>184274</v>
      </c>
      <c r="C8" s="45">
        <v>95759</v>
      </c>
      <c r="D8" s="45">
        <v>280033</v>
      </c>
      <c r="F8" s="4">
        <f>B8/$B$8*100</f>
        <v>100</v>
      </c>
      <c r="G8" s="4">
        <f>C8/$C$8*100</f>
        <v>100</v>
      </c>
      <c r="H8" s="4">
        <f>D8/$D$8*100</f>
        <v>100</v>
      </c>
    </row>
    <row r="9" spans="1:8">
      <c r="F9" s="4"/>
      <c r="G9" s="4"/>
      <c r="H9" s="4"/>
    </row>
    <row r="10" spans="1:8">
      <c r="A10" t="s">
        <v>8</v>
      </c>
      <c r="B10">
        <v>97166</v>
      </c>
      <c r="C10">
        <v>63928</v>
      </c>
      <c r="D10">
        <v>161094</v>
      </c>
      <c r="F10" s="4">
        <f t="shared" ref="F10:F36" si="1">B10/$B$8*100</f>
        <v>52.729088205606864</v>
      </c>
      <c r="G10" s="4">
        <f t="shared" ref="G10:G36" si="2">C10/$C$8*100</f>
        <v>66.759260226192836</v>
      </c>
      <c r="H10" s="4">
        <f t="shared" ref="H10:H36" si="3">D10/$D$8*100</f>
        <v>57.52679148528923</v>
      </c>
    </row>
    <row r="11" spans="1:8">
      <c r="A11" t="s">
        <v>9</v>
      </c>
      <c r="B11">
        <v>87108</v>
      </c>
      <c r="C11">
        <v>31831</v>
      </c>
      <c r="D11">
        <v>118939</v>
      </c>
      <c r="F11" s="4">
        <f t="shared" si="1"/>
        <v>47.270911794393136</v>
      </c>
      <c r="G11" s="4">
        <f t="shared" si="2"/>
        <v>33.240739773807157</v>
      </c>
      <c r="H11" s="4">
        <f t="shared" si="3"/>
        <v>42.473208514710763</v>
      </c>
    </row>
    <row r="12" spans="1:8">
      <c r="F12" s="4"/>
      <c r="G12" s="4"/>
      <c r="H12" s="4"/>
    </row>
    <row r="13" spans="1:8">
      <c r="A13" t="s">
        <v>10</v>
      </c>
      <c r="B13">
        <v>112634</v>
      </c>
      <c r="C13">
        <v>57968</v>
      </c>
      <c r="D13">
        <v>170602</v>
      </c>
      <c r="F13" s="4">
        <f t="shared" si="1"/>
        <v>61.123110151187909</v>
      </c>
      <c r="G13" s="4">
        <f t="shared" si="2"/>
        <v>60.535302164809579</v>
      </c>
      <c r="H13" s="4">
        <f t="shared" si="3"/>
        <v>60.922105608981802</v>
      </c>
    </row>
    <row r="14" spans="1:8">
      <c r="A14" t="s">
        <v>11</v>
      </c>
      <c r="B14">
        <v>71640</v>
      </c>
      <c r="C14">
        <v>37791</v>
      </c>
      <c r="D14">
        <v>109431</v>
      </c>
      <c r="F14" s="4">
        <f t="shared" si="1"/>
        <v>38.876889848812098</v>
      </c>
      <c r="G14" s="4">
        <f t="shared" si="2"/>
        <v>39.464697835190428</v>
      </c>
      <c r="H14" s="4">
        <f t="shared" si="3"/>
        <v>39.077894391018205</v>
      </c>
    </row>
    <row r="15" spans="1:8">
      <c r="F15" s="4"/>
      <c r="G15" s="4"/>
      <c r="H15" s="4"/>
    </row>
    <row r="16" spans="1:8">
      <c r="A16" t="s">
        <v>12</v>
      </c>
      <c r="B16">
        <v>28680</v>
      </c>
      <c r="C16">
        <v>10882</v>
      </c>
      <c r="D16">
        <v>39562</v>
      </c>
      <c r="F16" s="4">
        <f t="shared" si="1"/>
        <v>15.563780023226281</v>
      </c>
      <c r="G16" s="4">
        <f t="shared" si="2"/>
        <v>11.363944903351122</v>
      </c>
      <c r="H16" s="4">
        <f t="shared" si="3"/>
        <v>14.127620673277791</v>
      </c>
    </row>
    <row r="17" spans="1:8">
      <c r="A17" t="s">
        <v>13</v>
      </c>
      <c r="B17">
        <v>4534</v>
      </c>
      <c r="C17">
        <v>2273</v>
      </c>
      <c r="D17">
        <v>6807</v>
      </c>
      <c r="F17" s="4">
        <f t="shared" si="1"/>
        <v>2.4604664792645736</v>
      </c>
      <c r="G17" s="4">
        <f t="shared" si="2"/>
        <v>2.373667227101369</v>
      </c>
      <c r="H17" s="4">
        <f t="shared" si="3"/>
        <v>2.4307849432031228</v>
      </c>
    </row>
    <row r="18" spans="1:8">
      <c r="A18" t="s">
        <v>14</v>
      </c>
      <c r="B18">
        <v>19212</v>
      </c>
      <c r="C18">
        <v>10135</v>
      </c>
      <c r="D18">
        <v>29347</v>
      </c>
      <c r="F18" s="4">
        <f t="shared" si="1"/>
        <v>10.425779003006392</v>
      </c>
      <c r="G18" s="4">
        <f t="shared" si="2"/>
        <v>10.583861569147547</v>
      </c>
      <c r="H18" s="4">
        <f t="shared" si="3"/>
        <v>10.479836305006909</v>
      </c>
    </row>
    <row r="19" spans="1:8">
      <c r="A19" t="s">
        <v>15</v>
      </c>
      <c r="B19">
        <v>109372</v>
      </c>
      <c r="C19">
        <v>59166</v>
      </c>
      <c r="D19">
        <v>168538</v>
      </c>
      <c r="F19" s="4">
        <f t="shared" si="1"/>
        <v>59.352920108099894</v>
      </c>
      <c r="G19" s="4">
        <f t="shared" si="2"/>
        <v>61.786359506678224</v>
      </c>
      <c r="H19" s="4">
        <f t="shared" si="3"/>
        <v>60.185049619152032</v>
      </c>
    </row>
    <row r="20" spans="1:8">
      <c r="A20" t="s">
        <v>16</v>
      </c>
      <c r="B20">
        <v>9473</v>
      </c>
      <c r="C20">
        <v>6329</v>
      </c>
      <c r="D20">
        <v>15802</v>
      </c>
      <c r="F20" s="4">
        <f t="shared" si="1"/>
        <v>5.1407143709910246</v>
      </c>
      <c r="G20" s="4">
        <f t="shared" si="2"/>
        <v>6.6093004312910537</v>
      </c>
      <c r="H20" s="4">
        <f t="shared" si="3"/>
        <v>5.642906371749044</v>
      </c>
    </row>
    <row r="21" spans="1:8">
      <c r="A21" t="s">
        <v>17</v>
      </c>
      <c r="B21">
        <v>13003</v>
      </c>
      <c r="C21">
        <v>6974</v>
      </c>
      <c r="D21">
        <v>19977</v>
      </c>
      <c r="F21" s="4">
        <f t="shared" si="1"/>
        <v>7.0563400154118323</v>
      </c>
      <c r="G21" s="4">
        <f t="shared" si="2"/>
        <v>7.2828663624306857</v>
      </c>
      <c r="H21" s="4">
        <f t="shared" si="3"/>
        <v>7.1338020876111035</v>
      </c>
    </row>
    <row r="22" spans="1:8">
      <c r="F22" s="4"/>
      <c r="G22" s="4"/>
      <c r="H22" s="4"/>
    </row>
    <row r="23" spans="1:8">
      <c r="A23" t="s">
        <v>18</v>
      </c>
      <c r="B23">
        <v>18994</v>
      </c>
      <c r="C23">
        <v>14112</v>
      </c>
      <c r="D23">
        <v>33106</v>
      </c>
      <c r="F23" s="4">
        <f t="shared" si="1"/>
        <v>10.307476909384938</v>
      </c>
      <c r="G23" s="4">
        <f t="shared" si="2"/>
        <v>14.736996000375942</v>
      </c>
      <c r="H23" s="4">
        <f t="shared" si="3"/>
        <v>11.822178100438164</v>
      </c>
    </row>
    <row r="24" spans="1:8">
      <c r="A24" t="s">
        <v>19</v>
      </c>
      <c r="B24">
        <v>165280</v>
      </c>
      <c r="C24">
        <v>81647</v>
      </c>
      <c r="D24">
        <v>246927</v>
      </c>
      <c r="F24" s="4">
        <f t="shared" si="1"/>
        <v>89.692523090615055</v>
      </c>
      <c r="G24" s="4">
        <f t="shared" si="2"/>
        <v>85.263003999624061</v>
      </c>
      <c r="H24" s="4">
        <f t="shared" si="3"/>
        <v>88.177821899561835</v>
      </c>
    </row>
    <row r="25" spans="1:8">
      <c r="F25" s="4"/>
      <c r="G25" s="4"/>
      <c r="H25" s="4"/>
    </row>
    <row r="26" spans="1:8">
      <c r="A26" t="s">
        <v>28</v>
      </c>
      <c r="B26">
        <v>28015</v>
      </c>
      <c r="C26">
        <v>37911</v>
      </c>
      <c r="D26">
        <v>65926</v>
      </c>
      <c r="F26" s="4">
        <f t="shared" si="1"/>
        <v>15.20290437066542</v>
      </c>
      <c r="G26" s="4">
        <f t="shared" si="2"/>
        <v>39.590012427030359</v>
      </c>
      <c r="H26" s="4">
        <f t="shared" si="3"/>
        <v>23.542225380580145</v>
      </c>
    </row>
    <row r="27" spans="1:8">
      <c r="A27" t="s">
        <v>29</v>
      </c>
      <c r="B27">
        <v>49938</v>
      </c>
      <c r="C27">
        <v>24603</v>
      </c>
      <c r="D27">
        <v>74541</v>
      </c>
      <c r="F27" s="4">
        <f t="shared" si="1"/>
        <v>27.099862161780823</v>
      </c>
      <c r="G27" s="4">
        <f t="shared" si="2"/>
        <v>25.692624191981956</v>
      </c>
      <c r="H27" s="4">
        <f t="shared" si="3"/>
        <v>26.618648516424848</v>
      </c>
    </row>
    <row r="28" spans="1:8">
      <c r="A28" t="s">
        <v>30</v>
      </c>
      <c r="B28">
        <v>43385</v>
      </c>
      <c r="C28">
        <v>19710</v>
      </c>
      <c r="D28">
        <v>63095</v>
      </c>
      <c r="F28" s="4">
        <f t="shared" si="1"/>
        <v>23.543744641132228</v>
      </c>
      <c r="G28" s="4">
        <f t="shared" si="2"/>
        <v>20.582921709708749</v>
      </c>
      <c r="H28" s="4">
        <f t="shared" si="3"/>
        <v>22.531273099956074</v>
      </c>
    </row>
    <row r="29" spans="1:8">
      <c r="A29" t="s">
        <v>31</v>
      </c>
      <c r="B29">
        <v>33267</v>
      </c>
      <c r="C29">
        <v>9043</v>
      </c>
      <c r="D29">
        <v>42310</v>
      </c>
      <c r="F29" s="4">
        <f t="shared" si="1"/>
        <v>18.05300802066488</v>
      </c>
      <c r="G29" s="4">
        <f t="shared" si="2"/>
        <v>9.4434987834041717</v>
      </c>
      <c r="H29" s="4">
        <f t="shared" si="3"/>
        <v>15.108933589969753</v>
      </c>
    </row>
    <row r="30" spans="1:8">
      <c r="A30" t="s">
        <v>32</v>
      </c>
      <c r="B30">
        <v>29669</v>
      </c>
      <c r="C30">
        <v>4492</v>
      </c>
      <c r="D30">
        <v>34161</v>
      </c>
      <c r="F30" s="4">
        <f t="shared" si="1"/>
        <v>16.100480805756646</v>
      </c>
      <c r="G30" s="4">
        <f t="shared" si="2"/>
        <v>4.690942887874769</v>
      </c>
      <c r="H30" s="4">
        <f t="shared" si="3"/>
        <v>12.198919413069174</v>
      </c>
    </row>
    <row r="31" spans="1:8">
      <c r="F31" s="4"/>
      <c r="G31" s="4"/>
      <c r="H31" s="4"/>
    </row>
    <row r="32" spans="1:8">
      <c r="A32" t="s">
        <v>33</v>
      </c>
      <c r="B32">
        <v>36793</v>
      </c>
      <c r="C32">
        <v>18993</v>
      </c>
      <c r="D32">
        <v>55786</v>
      </c>
      <c r="F32" s="4">
        <f t="shared" si="1"/>
        <v>19.96646298446878</v>
      </c>
      <c r="G32" s="4">
        <f t="shared" si="2"/>
        <v>19.834167023465156</v>
      </c>
      <c r="H32" s="4">
        <f t="shared" si="3"/>
        <v>19.921223570079242</v>
      </c>
    </row>
    <row r="33" spans="1:8">
      <c r="A33" t="s">
        <v>34</v>
      </c>
      <c r="B33">
        <v>30796</v>
      </c>
      <c r="C33">
        <v>15283</v>
      </c>
      <c r="D33">
        <v>46079</v>
      </c>
      <c r="F33" s="4">
        <f t="shared" si="1"/>
        <v>16.712070069570313</v>
      </c>
      <c r="G33" s="46">
        <f t="shared" si="2"/>
        <v>15.959857559080609</v>
      </c>
      <c r="H33" s="4">
        <f t="shared" si="3"/>
        <v>16.454846393103669</v>
      </c>
    </row>
    <row r="34" spans="1:8">
      <c r="A34" t="s">
        <v>35</v>
      </c>
      <c r="B34">
        <v>9223</v>
      </c>
      <c r="C34">
        <v>4970</v>
      </c>
      <c r="D34">
        <v>14193</v>
      </c>
      <c r="F34" s="4">
        <f t="shared" si="1"/>
        <v>5.0050468324343091</v>
      </c>
      <c r="G34" s="4">
        <f t="shared" si="2"/>
        <v>5.1901126787038292</v>
      </c>
      <c r="H34" s="4">
        <f t="shared" si="3"/>
        <v>5.0683312323904683</v>
      </c>
    </row>
    <row r="35" spans="1:8">
      <c r="A35" t="s">
        <v>36</v>
      </c>
      <c r="B35">
        <v>5512</v>
      </c>
      <c r="C35">
        <v>2778</v>
      </c>
      <c r="D35">
        <v>8290</v>
      </c>
      <c r="F35" s="4">
        <f t="shared" si="1"/>
        <v>2.9911978900984404</v>
      </c>
      <c r="G35" s="4">
        <f t="shared" si="2"/>
        <v>2.9010328010944142</v>
      </c>
      <c r="H35" s="4">
        <f t="shared" si="3"/>
        <v>2.9603653855081364</v>
      </c>
    </row>
    <row r="36" spans="1:8">
      <c r="A36" t="s">
        <v>37</v>
      </c>
      <c r="B36">
        <v>4584</v>
      </c>
      <c r="C36">
        <v>2354</v>
      </c>
      <c r="D36">
        <v>6894</v>
      </c>
      <c r="F36" s="4">
        <f t="shared" si="1"/>
        <v>2.4875999869759164</v>
      </c>
      <c r="G36" s="4">
        <f t="shared" si="2"/>
        <v>2.4582545765933226</v>
      </c>
      <c r="H36" s="4">
        <f t="shared" si="3"/>
        <v>2.4618527102162959</v>
      </c>
    </row>
    <row r="37" spans="1:8">
      <c r="F37" s="4"/>
      <c r="H37" s="4"/>
    </row>
    <row r="39" spans="1:8" ht="57.6">
      <c r="B39" s="8" t="s">
        <v>26</v>
      </c>
      <c r="C39" s="8" t="s">
        <v>27</v>
      </c>
      <c r="G39" s="7"/>
    </row>
  </sheetData>
  <mergeCells count="2">
    <mergeCell ref="B6:D6"/>
    <mergeCell ref="F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36C8-CB28-49C6-AD54-FBFD8092C37C}">
  <dimension ref="A2:J30"/>
  <sheetViews>
    <sheetView workbookViewId="0">
      <selection activeCell="A11" sqref="A11"/>
    </sheetView>
  </sheetViews>
  <sheetFormatPr defaultRowHeight="14.4"/>
  <cols>
    <col min="1" max="1" width="43.21875" style="7" bestFit="1" customWidth="1"/>
    <col min="2" max="2" width="14.6640625" style="7" customWidth="1"/>
    <col min="3" max="3" width="16.77734375" style="7" bestFit="1" customWidth="1"/>
    <col min="4" max="4" width="3.5546875" style="7" customWidth="1"/>
    <col min="5" max="5" width="24.109375" style="7" bestFit="1" customWidth="1"/>
    <col min="6" max="6" width="3.77734375" style="7" customWidth="1"/>
    <col min="7" max="7" width="12.88671875" style="7" customWidth="1"/>
    <col min="8" max="8" width="21.5546875" style="7" bestFit="1" customWidth="1"/>
    <col min="9" max="9" width="2.88671875" style="7" customWidth="1"/>
    <col min="10" max="16384" width="8.88671875" style="7"/>
  </cols>
  <sheetData>
    <row r="2" spans="1:10">
      <c r="B2" s="72" t="s">
        <v>1037</v>
      </c>
      <c r="C2" s="72"/>
      <c r="E2" s="22" t="s">
        <v>1041</v>
      </c>
      <c r="G2" s="73" t="s">
        <v>1041</v>
      </c>
      <c r="H2" s="73"/>
      <c r="J2" s="7" t="s">
        <v>1048</v>
      </c>
    </row>
    <row r="3" spans="1:10">
      <c r="B3" s="7" t="s">
        <v>1038</v>
      </c>
      <c r="C3" s="7" t="s">
        <v>1046</v>
      </c>
      <c r="E3" s="7" t="s">
        <v>1040</v>
      </c>
      <c r="G3" s="7" t="s">
        <v>1038</v>
      </c>
      <c r="H3" s="7" t="s">
        <v>1047</v>
      </c>
    </row>
    <row r="4" spans="1:10">
      <c r="A4" s="7" t="str">
        <f>'2'!A8</f>
        <v>Total</v>
      </c>
      <c r="B4" s="7" t="str">
        <f>CensusData_forReference!R5</f>
        <v>556,644</v>
      </c>
      <c r="C4" s="18" t="str">
        <f>CensusData_forReference!T5</f>
        <v>14.4%</v>
      </c>
      <c r="E4" s="7">
        <f>'2'!B8</f>
        <v>184274</v>
      </c>
      <c r="G4" s="7">
        <f>B4-E4</f>
        <v>372370</v>
      </c>
      <c r="H4" s="40">
        <f>G4/CensusData_forReference!L5</f>
        <v>9.6293712243242416E-2</v>
      </c>
      <c r="J4" s="20">
        <f>(C4-H4)/C4</f>
        <v>0.33129366497748319</v>
      </c>
    </row>
    <row r="5" spans="1:10">
      <c r="C5" s="18"/>
      <c r="H5" s="18"/>
      <c r="J5" s="20"/>
    </row>
    <row r="6" spans="1:10">
      <c r="A6" s="2" t="s">
        <v>1194</v>
      </c>
      <c r="B6" s="2" t="s">
        <v>1042</v>
      </c>
      <c r="E6" s="2" t="s">
        <v>1043</v>
      </c>
      <c r="G6" s="2" t="s">
        <v>1195</v>
      </c>
    </row>
    <row r="10" spans="1:10">
      <c r="A10" s="7" t="s">
        <v>1196</v>
      </c>
    </row>
    <row r="11" spans="1:10">
      <c r="A11" s="7" t="s">
        <v>1046</v>
      </c>
      <c r="B11" s="7">
        <v>14.4</v>
      </c>
    </row>
    <row r="12" spans="1:10">
      <c r="A12" s="7" t="s">
        <v>1047</v>
      </c>
      <c r="B12" s="7">
        <v>9.6</v>
      </c>
    </row>
    <row r="30" spans="1:1">
      <c r="A30" s="7" t="s">
        <v>1184</v>
      </c>
    </row>
  </sheetData>
  <mergeCells count="2">
    <mergeCell ref="B2:C2"/>
    <mergeCell ref="G2:H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8BC4-550D-4733-895F-9F77C1617AE4}">
  <dimension ref="A1:XFD27"/>
  <sheetViews>
    <sheetView workbookViewId="0">
      <selection activeCell="B8" sqref="B8:C9"/>
    </sheetView>
  </sheetViews>
  <sheetFormatPr defaultRowHeight="14.4"/>
  <cols>
    <col min="1" max="1" width="27.109375" bestFit="1" customWidth="1"/>
    <col min="2" max="2" width="12.77734375" bestFit="1" customWidth="1"/>
    <col min="3" max="3" width="16.44140625" bestFit="1" customWidth="1"/>
    <col min="4" max="4" width="14" bestFit="1" customWidth="1"/>
  </cols>
  <sheetData>
    <row r="1" spans="1:16384" s="7" customForma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pans="1:16384" s="7" customForma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16384">
      <c r="A3" s="2" t="s">
        <v>1193</v>
      </c>
      <c r="B3" s="3">
        <v>44676</v>
      </c>
    </row>
    <row r="4" spans="1:16384">
      <c r="A4" s="2" t="s">
        <v>1090</v>
      </c>
      <c r="B4" s="2" t="s">
        <v>1043</v>
      </c>
    </row>
    <row r="5" spans="1:16384" s="7" customFormat="1">
      <c r="A5" s="2"/>
      <c r="B5" s="2"/>
    </row>
    <row r="6" spans="1:16384" s="7" customFormat="1">
      <c r="A6" s="2"/>
      <c r="B6" s="2"/>
    </row>
    <row r="7" spans="1:16384" s="7" customFormat="1">
      <c r="B7" s="44" t="str">
        <f>'2'!B6</f>
        <v>Totals</v>
      </c>
      <c r="C7" s="44"/>
      <c r="D7" s="44"/>
    </row>
    <row r="8" spans="1:16384" s="7" customFormat="1">
      <c r="B8" s="7" t="str">
        <f>'2'!B7</f>
        <v>New members</v>
      </c>
      <c r="C8" s="7" t="str">
        <f>'2'!C7</f>
        <v>Previously enrolled</v>
      </c>
      <c r="D8" s="7" t="str">
        <f>'2'!D7</f>
        <v>Total expansion</v>
      </c>
    </row>
    <row r="9" spans="1:16384">
      <c r="A9" t="str">
        <f>'2'!A8</f>
        <v>Total</v>
      </c>
      <c r="B9">
        <f>'2'!B8</f>
        <v>184274</v>
      </c>
      <c r="C9">
        <f>'2'!C8</f>
        <v>95759</v>
      </c>
      <c r="D9">
        <f>'2'!D8</f>
        <v>280033</v>
      </c>
    </row>
    <row r="10" spans="1:16384" s="5" customFormat="1">
      <c r="A10" s="5" t="s">
        <v>38</v>
      </c>
      <c r="B10" s="6">
        <f>B9/D9*100</f>
        <v>65.804387340063499</v>
      </c>
      <c r="C10" s="6">
        <f>C9/D9*100</f>
        <v>34.195612659936508</v>
      </c>
      <c r="D10" s="6">
        <f>D9/D9*100</f>
        <v>100</v>
      </c>
    </row>
    <row r="27" spans="1:1">
      <c r="A27" t="s">
        <v>39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F0D9E-F1E2-4922-92B0-4C950C8272C7}">
  <dimension ref="A1:J36"/>
  <sheetViews>
    <sheetView workbookViewId="0">
      <selection activeCell="J7" sqref="J7"/>
    </sheetView>
  </sheetViews>
  <sheetFormatPr defaultRowHeight="14.4"/>
  <cols>
    <col min="1" max="1" width="43.21875" bestFit="1" customWidth="1"/>
    <col min="2" max="2" width="14.6640625" customWidth="1"/>
    <col min="3" max="3" width="16.77734375" style="7" bestFit="1" customWidth="1"/>
    <col min="4" max="4" width="3.5546875" style="7" customWidth="1"/>
    <col min="5" max="5" width="24.109375" bestFit="1" customWidth="1"/>
    <col min="6" max="6" width="3.77734375" customWidth="1"/>
    <col min="7" max="7" width="12.88671875" customWidth="1"/>
    <col min="8" max="8" width="21.5546875" bestFit="1" customWidth="1"/>
    <col min="10" max="10" width="20.21875" style="2" bestFit="1" customWidth="1"/>
  </cols>
  <sheetData>
    <row r="1" spans="1:10" s="7" customFormat="1">
      <c r="J1" s="2"/>
    </row>
    <row r="2" spans="1:10" s="7" customFormat="1">
      <c r="J2" s="2"/>
    </row>
    <row r="3" spans="1:10">
      <c r="B3" s="72" t="s">
        <v>1037</v>
      </c>
      <c r="C3" s="72"/>
      <c r="E3" s="14" t="s">
        <v>1041</v>
      </c>
      <c r="G3" s="73" t="s">
        <v>1041</v>
      </c>
      <c r="H3" s="73"/>
      <c r="J3" s="47" t="s">
        <v>1048</v>
      </c>
    </row>
    <row r="4" spans="1:10">
      <c r="B4" t="s">
        <v>1038</v>
      </c>
      <c r="C4" s="7" t="s">
        <v>1046</v>
      </c>
      <c r="E4" t="s">
        <v>1040</v>
      </c>
      <c r="G4" t="s">
        <v>1038</v>
      </c>
      <c r="H4" t="s">
        <v>1047</v>
      </c>
    </row>
    <row r="5" spans="1:10">
      <c r="A5" t="str">
        <f>'2'!A16</f>
        <v>AIAN</v>
      </c>
      <c r="B5" t="str">
        <f>CensusData_forReference!R25</f>
        <v>82,360</v>
      </c>
      <c r="C5" s="18">
        <v>0.27600000000000002</v>
      </c>
      <c r="E5">
        <f>'2'!B16</f>
        <v>28680</v>
      </c>
      <c r="G5" s="7">
        <f>B5-E5</f>
        <v>53680</v>
      </c>
      <c r="H5" s="18">
        <f>G5/CensusData_forReference!L25</f>
        <v>0.18018380896756825</v>
      </c>
      <c r="J5" s="48">
        <f>(C5-H5)/C5</f>
        <v>0.34716011243634698</v>
      </c>
    </row>
    <row r="6" spans="1:10">
      <c r="A6" s="7" t="str">
        <f>'2'!A17</f>
        <v>AAPI</v>
      </c>
      <c r="B6" s="5">
        <f>SUM(CensusData_forReference!R26+CensusData_forReference!R27)</f>
        <v>12206</v>
      </c>
      <c r="C6" s="18">
        <f>12206/92426</f>
        <v>0.13206240668210245</v>
      </c>
      <c r="E6">
        <f>'2'!B17</f>
        <v>4534</v>
      </c>
      <c r="G6" s="7">
        <f t="shared" ref="G6:G13" si="0">B6-E6</f>
        <v>7672</v>
      </c>
      <c r="H6" s="18">
        <f>G6/(CensusData_forReference!L26+CensusData_forReference!L27)</f>
        <v>8.3006946097418474E-2</v>
      </c>
      <c r="J6" s="48">
        <f t="shared" ref="J6:J13" si="1">(C6-H6)/C6</f>
        <v>0.37145666065869254</v>
      </c>
    </row>
    <row r="7" spans="1:10">
      <c r="A7" s="7" t="str">
        <f>'2'!A18</f>
        <v>Black / AA</v>
      </c>
      <c r="B7" t="str">
        <f>CensusData_forReference!R24</f>
        <v>40,231</v>
      </c>
      <c r="C7" s="18">
        <v>0.14699999999999999</v>
      </c>
      <c r="E7" s="7">
        <f>'2'!B18</f>
        <v>19212</v>
      </c>
      <c r="G7" s="7">
        <f t="shared" si="0"/>
        <v>21019</v>
      </c>
      <c r="H7" s="18">
        <f>G7/CensusData_forReference!L24</f>
        <v>7.6693764960009347E-2</v>
      </c>
      <c r="J7" s="48">
        <f t="shared" si="1"/>
        <v>0.47827370775503841</v>
      </c>
    </row>
    <row r="8" spans="1:10">
      <c r="A8" s="7" t="str">
        <f>'2'!A19</f>
        <v>White</v>
      </c>
      <c r="B8" t="str">
        <f>CensusData_forReference!R23</f>
        <v>329,840</v>
      </c>
      <c r="C8" s="18">
        <v>0.12</v>
      </c>
      <c r="E8" s="7">
        <f>'2'!B19</f>
        <v>109372</v>
      </c>
      <c r="G8" s="7">
        <f t="shared" si="0"/>
        <v>220468</v>
      </c>
      <c r="H8" s="18">
        <f>G8/CensusData_forReference!L23</f>
        <v>7.9976754402352704E-2</v>
      </c>
      <c r="J8" s="48">
        <f t="shared" si="1"/>
        <v>0.33352704664706079</v>
      </c>
    </row>
    <row r="9" spans="1:10">
      <c r="A9" s="7" t="str">
        <f>'2'!A20</f>
        <v>Two or More</v>
      </c>
      <c r="B9" t="str">
        <f>CensusData_forReference!R29</f>
        <v>59,806</v>
      </c>
      <c r="C9" s="18">
        <v>0.17699999999999999</v>
      </c>
      <c r="E9" s="7">
        <f>'2'!B20</f>
        <v>9473</v>
      </c>
      <c r="G9" s="7">
        <f t="shared" si="0"/>
        <v>50333</v>
      </c>
      <c r="H9" s="18">
        <f>G9/CensusData_forReference!L29</f>
        <v>0.14862442752148916</v>
      </c>
      <c r="J9" s="48">
        <f t="shared" si="1"/>
        <v>0.16031396880514595</v>
      </c>
    </row>
    <row r="10" spans="1:10">
      <c r="A10" s="7" t="s">
        <v>1039</v>
      </c>
      <c r="B10" t="str">
        <f>CensusData_forReference!R28</f>
        <v>32,201</v>
      </c>
      <c r="C10" s="18">
        <v>0.3</v>
      </c>
      <c r="E10" s="7">
        <f>'2'!B21</f>
        <v>13003</v>
      </c>
      <c r="G10" s="7">
        <f t="shared" si="0"/>
        <v>19198</v>
      </c>
      <c r="H10" s="18">
        <f>G10/CensusData_forReference!L28</f>
        <v>0.17891058198592796</v>
      </c>
      <c r="J10" s="48">
        <f t="shared" si="1"/>
        <v>0.40363139338024012</v>
      </c>
    </row>
    <row r="11" spans="1:10">
      <c r="A11" s="7"/>
      <c r="C11" s="18"/>
      <c r="E11" s="7"/>
      <c r="G11" s="7"/>
      <c r="H11" s="19"/>
      <c r="J11" s="49"/>
    </row>
    <row r="12" spans="1:10">
      <c r="A12" s="7" t="str">
        <f>'2'!A23</f>
        <v>Hispanic</v>
      </c>
      <c r="B12" t="str">
        <f>CensusData_forReference!R30</f>
        <v>109,676</v>
      </c>
      <c r="C12" s="18">
        <v>0.26</v>
      </c>
      <c r="E12" s="7">
        <f>'2'!B23</f>
        <v>18994</v>
      </c>
      <c r="G12" s="7">
        <f t="shared" si="0"/>
        <v>90682</v>
      </c>
      <c r="H12" s="18">
        <f>G12/CensusData_forReference!L30</f>
        <v>0.21488574671624</v>
      </c>
      <c r="J12" s="48">
        <f t="shared" si="1"/>
        <v>0.17351635878369234</v>
      </c>
    </row>
    <row r="13" spans="1:10">
      <c r="A13" s="7" t="str">
        <f>'2'!A24</f>
        <v>Non-Hispanic</v>
      </c>
      <c r="B13" t="str">
        <f>CensusData_forReference!R31</f>
        <v>267,521</v>
      </c>
      <c r="C13" s="18">
        <v>0.106</v>
      </c>
      <c r="E13" s="7">
        <f>'2'!B24</f>
        <v>165280</v>
      </c>
      <c r="G13" s="7">
        <f t="shared" si="0"/>
        <v>102241</v>
      </c>
      <c r="H13" s="18">
        <f>G13/CensusData_forReference!L31</f>
        <v>4.0645406485868465E-2</v>
      </c>
      <c r="J13" s="48">
        <f t="shared" si="1"/>
        <v>0.6165527690012409</v>
      </c>
    </row>
    <row r="14" spans="1:10" s="7" customFormat="1">
      <c r="C14" s="18"/>
      <c r="H14" s="18"/>
      <c r="J14" s="50"/>
    </row>
    <row r="15" spans="1:10" s="7" customFormat="1">
      <c r="A15" s="2" t="s">
        <v>1197</v>
      </c>
      <c r="B15" s="2" t="s">
        <v>1042</v>
      </c>
      <c r="C15" s="18"/>
      <c r="E15" s="2" t="s">
        <v>1043</v>
      </c>
      <c r="G15" s="2" t="s">
        <v>1198</v>
      </c>
      <c r="H15" s="18"/>
      <c r="J15" s="50"/>
    </row>
    <row r="16" spans="1:10" s="7" customFormat="1">
      <c r="C16" s="18"/>
      <c r="H16" s="18"/>
      <c r="J16" s="50"/>
    </row>
    <row r="18" spans="2:5">
      <c r="B18" t="s">
        <v>1042</v>
      </c>
      <c r="E18" t="s">
        <v>1043</v>
      </c>
    </row>
    <row r="35" spans="1:1">
      <c r="A35" t="s">
        <v>1044</v>
      </c>
    </row>
    <row r="36" spans="1:1">
      <c r="A36" t="s">
        <v>1045</v>
      </c>
    </row>
  </sheetData>
  <mergeCells count="2">
    <mergeCell ref="B3:C3"/>
    <mergeCell ref="G3:H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AEAE4-0141-43CB-9A83-EF022D90632C}">
  <dimension ref="A1:J26"/>
  <sheetViews>
    <sheetView workbookViewId="0">
      <selection activeCell="E13" sqref="E13"/>
    </sheetView>
  </sheetViews>
  <sheetFormatPr defaultRowHeight="14.4"/>
  <cols>
    <col min="1" max="1" width="43.21875" style="7" bestFit="1" customWidth="1"/>
    <col min="2" max="2" width="14.6640625" style="7" customWidth="1"/>
    <col min="3" max="3" width="16.77734375" style="7" bestFit="1" customWidth="1"/>
    <col min="4" max="4" width="3.5546875" style="7" customWidth="1"/>
    <col min="5" max="5" width="24.109375" style="7" bestFit="1" customWidth="1"/>
    <col min="6" max="6" width="3.77734375" style="7" customWidth="1"/>
    <col min="7" max="7" width="12.88671875" style="7" customWidth="1"/>
    <col min="8" max="8" width="21.5546875" style="7" bestFit="1" customWidth="1"/>
    <col min="9" max="9" width="8.88671875" style="7"/>
    <col min="10" max="10" width="21" style="7" bestFit="1" customWidth="1"/>
    <col min="11" max="16384" width="8.88671875" style="7"/>
  </cols>
  <sheetData>
    <row r="1" spans="1:10">
      <c r="B1" s="72" t="s">
        <v>1037</v>
      </c>
      <c r="C1" s="72"/>
      <c r="E1" s="15" t="s">
        <v>1041</v>
      </c>
      <c r="G1" s="73" t="s">
        <v>1041</v>
      </c>
      <c r="H1" s="73"/>
      <c r="J1" s="7" t="s">
        <v>1048</v>
      </c>
    </row>
    <row r="2" spans="1:10">
      <c r="B2" s="7" t="s">
        <v>1038</v>
      </c>
      <c r="C2" s="7" t="s">
        <v>1046</v>
      </c>
      <c r="E2" s="7" t="s">
        <v>1040</v>
      </c>
      <c r="G2" s="7" t="s">
        <v>1038</v>
      </c>
      <c r="H2" s="7" t="s">
        <v>1047</v>
      </c>
    </row>
    <row r="3" spans="1:10">
      <c r="A3" s="7" t="str">
        <f>'2'!A10</f>
        <v>Female</v>
      </c>
      <c r="B3" s="7" t="str">
        <f>CensusData_forReference!R21</f>
        <v>262,914</v>
      </c>
      <c r="C3" s="18">
        <v>0.13300000000000001</v>
      </c>
      <c r="E3" s="7">
        <f>'2'!B10</f>
        <v>97166</v>
      </c>
      <c r="G3" s="7">
        <f>B3-E3</f>
        <v>165748</v>
      </c>
      <c r="H3" s="18">
        <f>G3/CensusData_forReference!L21</f>
        <v>8.4103509201009563E-2</v>
      </c>
      <c r="J3" s="20">
        <f>(C3-H3)/C3</f>
        <v>0.36764278796233413</v>
      </c>
    </row>
    <row r="4" spans="1:10">
      <c r="A4" s="7" t="str">
        <f>'2'!A11</f>
        <v>Male</v>
      </c>
      <c r="B4" s="5" t="str">
        <f>CensusData_forReference!R20</f>
        <v>293,730</v>
      </c>
      <c r="C4" s="18">
        <v>0.155</v>
      </c>
      <c r="E4" s="7">
        <f>'2'!B11</f>
        <v>87108</v>
      </c>
      <c r="G4" s="7">
        <f t="shared" ref="G4" si="0">B4-E4</f>
        <v>206622</v>
      </c>
      <c r="H4" s="18">
        <f>G4/CensusData_forReference!L20</f>
        <v>0.10896284846864435</v>
      </c>
      <c r="J4" s="20">
        <f t="shared" ref="J4" si="1">(C4-H4)/C4</f>
        <v>0.29701388084745584</v>
      </c>
    </row>
    <row r="5" spans="1:10">
      <c r="C5" s="18"/>
      <c r="H5" s="18"/>
      <c r="J5" s="20"/>
    </row>
    <row r="6" spans="1:10">
      <c r="A6" s="2" t="s">
        <v>1197</v>
      </c>
      <c r="B6" s="2" t="s">
        <v>1042</v>
      </c>
      <c r="C6" s="18"/>
      <c r="E6" s="2" t="s">
        <v>1043</v>
      </c>
      <c r="G6" s="2" t="s">
        <v>1198</v>
      </c>
      <c r="H6" s="18"/>
      <c r="J6" s="50"/>
    </row>
    <row r="7" spans="1:10">
      <c r="C7" s="18"/>
      <c r="H7" s="18"/>
      <c r="J7" s="20"/>
    </row>
    <row r="25" spans="1:1">
      <c r="A25" s="7" t="s">
        <v>1049</v>
      </c>
    </row>
    <row r="26" spans="1:1">
      <c r="A26" s="7" t="s">
        <v>1045</v>
      </c>
    </row>
  </sheetData>
  <mergeCells count="2">
    <mergeCell ref="B1:C1"/>
    <mergeCell ref="G1:H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E0A2A-D179-418F-AE51-9ED762D916F0}">
  <dimension ref="A1:J27"/>
  <sheetViews>
    <sheetView workbookViewId="0">
      <selection activeCell="A8" sqref="A8"/>
    </sheetView>
  </sheetViews>
  <sheetFormatPr defaultRowHeight="14.4"/>
  <cols>
    <col min="1" max="1" width="43.21875" style="7" bestFit="1" customWidth="1"/>
    <col min="2" max="2" width="14.6640625" style="7" customWidth="1"/>
    <col min="3" max="3" width="16.77734375" style="7" bestFit="1" customWidth="1"/>
    <col min="4" max="4" width="3.5546875" style="7" customWidth="1"/>
    <col min="5" max="5" width="24.109375" style="7" bestFit="1" customWidth="1"/>
    <col min="6" max="6" width="3.77734375" style="7" customWidth="1"/>
    <col min="7" max="7" width="12.88671875" style="7" customWidth="1"/>
    <col min="8" max="8" width="21.5546875" style="7" bestFit="1" customWidth="1"/>
    <col min="9" max="16384" width="8.88671875" style="7"/>
  </cols>
  <sheetData>
    <row r="1" spans="1:10">
      <c r="B1" s="72" t="s">
        <v>1037</v>
      </c>
      <c r="C1" s="72"/>
      <c r="E1" s="15" t="s">
        <v>1041</v>
      </c>
      <c r="G1" s="73" t="s">
        <v>1041</v>
      </c>
      <c r="H1" s="73"/>
      <c r="J1" s="7" t="s">
        <v>1048</v>
      </c>
    </row>
    <row r="2" spans="1:10">
      <c r="B2" s="7" t="s">
        <v>1038</v>
      </c>
      <c r="C2" s="7" t="s">
        <v>1046</v>
      </c>
      <c r="E2" s="7" t="s">
        <v>1040</v>
      </c>
      <c r="G2" s="7" t="s">
        <v>1038</v>
      </c>
      <c r="H2" s="7" t="s">
        <v>1047</v>
      </c>
    </row>
    <row r="3" spans="1:10">
      <c r="A3" s="7" t="s">
        <v>1237</v>
      </c>
      <c r="B3" s="7" t="str">
        <f>CensusData_forReference!R9</f>
        <v>90,924</v>
      </c>
      <c r="C3" s="21">
        <v>0.245</v>
      </c>
      <c r="E3" s="7">
        <f>'2'!B26</f>
        <v>28015</v>
      </c>
      <c r="G3" s="7">
        <f>B3-E3</f>
        <v>62909</v>
      </c>
      <c r="H3" s="18">
        <f>G3/CensusData_forReference!L9</f>
        <v>0.16973119396501718</v>
      </c>
      <c r="J3" s="20">
        <f>(C3-H3)/C3</f>
        <v>0.30721961646931761</v>
      </c>
    </row>
    <row r="4" spans="1:10">
      <c r="A4" s="7" t="str">
        <f>'2'!A27</f>
        <v>25-34</v>
      </c>
      <c r="B4" s="5" t="str">
        <f>CensusData_forReference!R10</f>
        <v>119,287</v>
      </c>
      <c r="C4" s="21">
        <v>0.254</v>
      </c>
      <c r="E4" s="7">
        <f>'2'!B27</f>
        <v>49938</v>
      </c>
      <c r="G4" s="7">
        <f t="shared" ref="G4:G7" si="0">B4-E4</f>
        <v>69349</v>
      </c>
      <c r="H4" s="18">
        <f>G4/CensusData_forReference!L10</f>
        <v>0.14773054072074798</v>
      </c>
      <c r="J4" s="20">
        <f t="shared" ref="J4:J7" si="1">(C4-H4)/C4</f>
        <v>0.41838369794981112</v>
      </c>
    </row>
    <row r="5" spans="1:10">
      <c r="A5" s="7" t="str">
        <f>'2'!A28</f>
        <v>35-44</v>
      </c>
      <c r="B5" s="7" t="str">
        <f>CensusData_forReference!R11</f>
        <v>103,453</v>
      </c>
      <c r="C5" s="21">
        <v>0.216</v>
      </c>
      <c r="E5" s="7">
        <f>'2'!B28</f>
        <v>43385</v>
      </c>
      <c r="G5" s="7">
        <f t="shared" si="0"/>
        <v>60068</v>
      </c>
      <c r="H5" s="18">
        <f>G5/CensusData_forReference!L11</f>
        <v>0.12553684619709127</v>
      </c>
      <c r="J5" s="20">
        <f t="shared" si="1"/>
        <v>0.4188108972356886</v>
      </c>
    </row>
    <row r="6" spans="1:10">
      <c r="A6" s="7" t="str">
        <f>'2'!A29</f>
        <v>45-54</v>
      </c>
      <c r="B6" s="7" t="str">
        <f>CensusData_forReference!R12</f>
        <v>84,122</v>
      </c>
      <c r="C6" s="21">
        <v>0.185</v>
      </c>
      <c r="E6" s="7">
        <f>'2'!B29</f>
        <v>33267</v>
      </c>
      <c r="G6" s="7">
        <f t="shared" si="0"/>
        <v>50855</v>
      </c>
      <c r="H6" s="18">
        <f>G6/CensusData_forReference!L12</f>
        <v>0.11186216241184985</v>
      </c>
      <c r="J6" s="20">
        <f t="shared" si="1"/>
        <v>0.39533966263864945</v>
      </c>
    </row>
    <row r="7" spans="1:10">
      <c r="A7" s="7" t="s">
        <v>1238</v>
      </c>
      <c r="B7" s="7" t="str">
        <f>CensusData_forReference!R13</f>
        <v>68,591</v>
      </c>
      <c r="C7" s="21">
        <v>0.14099999999999999</v>
      </c>
      <c r="E7" s="7">
        <f>'2'!B30</f>
        <v>29669</v>
      </c>
      <c r="G7" s="7">
        <f t="shared" si="0"/>
        <v>38922</v>
      </c>
      <c r="H7" s="18">
        <f>G7/CensusData_forReference!L13</f>
        <v>8.0201606422392657E-2</v>
      </c>
      <c r="J7" s="20">
        <f t="shared" si="1"/>
        <v>0.43119428069225058</v>
      </c>
    </row>
    <row r="8" spans="1:10">
      <c r="C8" s="18"/>
      <c r="H8" s="18"/>
      <c r="J8" s="20"/>
    </row>
    <row r="9" spans="1:10">
      <c r="A9" s="2" t="s">
        <v>1197</v>
      </c>
      <c r="B9" s="2" t="s">
        <v>1042</v>
      </c>
      <c r="C9" s="18"/>
      <c r="E9" s="2" t="s">
        <v>1043</v>
      </c>
      <c r="G9" s="2" t="s">
        <v>1198</v>
      </c>
      <c r="H9" s="18"/>
      <c r="J9" s="50"/>
    </row>
    <row r="10" spans="1:10">
      <c r="C10" s="18"/>
      <c r="H10" s="18"/>
      <c r="J10" s="20"/>
    </row>
    <row r="27" spans="1:1">
      <c r="A27" s="7" t="s">
        <v>1045</v>
      </c>
    </row>
  </sheetData>
  <mergeCells count="2">
    <mergeCell ref="B1:C1"/>
    <mergeCell ref="G1:H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57348-09C6-4D06-BD4B-9A43823E92CA}">
  <dimension ref="A1:K87"/>
  <sheetViews>
    <sheetView topLeftCell="A72" workbookViewId="0">
      <selection activeCell="K28" sqref="K28"/>
    </sheetView>
  </sheetViews>
  <sheetFormatPr defaultRowHeight="14.4"/>
  <cols>
    <col min="1" max="1" width="12.88671875" customWidth="1"/>
    <col min="2" max="2" width="19.33203125" customWidth="1"/>
    <col min="3" max="3" width="18.6640625" customWidth="1"/>
    <col min="4" max="4" width="18.6640625" style="53" customWidth="1"/>
    <col min="5" max="5" width="11.88671875" customWidth="1"/>
    <col min="6" max="6" width="18.109375" style="53" customWidth="1"/>
    <col min="7" max="7" width="21.88671875" customWidth="1"/>
    <col min="8" max="8" width="18.21875" customWidth="1"/>
    <col min="9" max="9" width="18.21875" style="53" customWidth="1"/>
    <col min="10" max="10" width="12.33203125" customWidth="1"/>
  </cols>
  <sheetData>
    <row r="1" spans="1:10">
      <c r="A1" t="s">
        <v>1090</v>
      </c>
      <c r="B1" t="s">
        <v>1091</v>
      </c>
      <c r="C1" t="s">
        <v>1092</v>
      </c>
    </row>
    <row r="2" spans="1:10">
      <c r="B2" t="s">
        <v>1241</v>
      </c>
      <c r="C2" s="71" t="s">
        <v>1244</v>
      </c>
    </row>
    <row r="3" spans="1:10">
      <c r="B3" t="s">
        <v>1304</v>
      </c>
      <c r="C3" t="s">
        <v>1303</v>
      </c>
    </row>
    <row r="4" spans="1:10" s="53" customFormat="1"/>
    <row r="5" spans="1:10" s="8" customFormat="1" ht="43.2" customHeight="1">
      <c r="A5" s="8" t="s">
        <v>1093</v>
      </c>
      <c r="B5" s="8" t="s">
        <v>1094</v>
      </c>
      <c r="C5" s="8" t="s">
        <v>1106</v>
      </c>
      <c r="D5" s="8" t="s">
        <v>1239</v>
      </c>
      <c r="E5" s="8" t="s">
        <v>1242</v>
      </c>
      <c r="F5" s="8" t="s">
        <v>1243</v>
      </c>
      <c r="G5" s="8" t="s">
        <v>1105</v>
      </c>
      <c r="H5" s="8" t="s">
        <v>1107</v>
      </c>
      <c r="I5" s="8" t="s">
        <v>1240</v>
      </c>
      <c r="J5" s="8" t="s">
        <v>1175</v>
      </c>
    </row>
    <row r="6" spans="1:10">
      <c r="A6" t="s">
        <v>1095</v>
      </c>
      <c r="B6">
        <v>870</v>
      </c>
      <c r="C6">
        <v>10935</v>
      </c>
      <c r="D6" s="53">
        <v>5231</v>
      </c>
      <c r="E6" s="8">
        <v>22171</v>
      </c>
      <c r="F6" s="8">
        <v>5966</v>
      </c>
      <c r="G6" s="20">
        <f>B6/E6</f>
        <v>3.92404492354878E-2</v>
      </c>
      <c r="H6" s="20">
        <f>C6/E6</f>
        <v>0.49321185332190698</v>
      </c>
      <c r="I6" s="20">
        <f>D6/F6</f>
        <v>0.87680187730472681</v>
      </c>
      <c r="J6" t="s">
        <v>1300</v>
      </c>
    </row>
    <row r="7" spans="1:10">
      <c r="A7" t="s">
        <v>1096</v>
      </c>
      <c r="B7">
        <v>261</v>
      </c>
      <c r="C7">
        <v>1150</v>
      </c>
      <c r="D7" s="53">
        <v>607</v>
      </c>
      <c r="E7" s="8">
        <v>5791</v>
      </c>
      <c r="F7" s="8">
        <v>1147</v>
      </c>
      <c r="G7" s="20">
        <f t="shared" ref="G7:G70" si="0">B7/E7</f>
        <v>4.5069936107753408E-2</v>
      </c>
      <c r="H7" s="20">
        <f t="shared" ref="H7:H70" si="1">C7/E7</f>
        <v>0.19858400967017786</v>
      </c>
      <c r="I7" s="20">
        <f t="shared" ref="I7:I70" si="2">D7/F7</f>
        <v>0.52920662598081958</v>
      </c>
      <c r="J7" s="53" t="s">
        <v>1300</v>
      </c>
    </row>
    <row r="8" spans="1:10">
      <c r="A8" t="s">
        <v>1097</v>
      </c>
      <c r="B8">
        <v>751</v>
      </c>
      <c r="C8">
        <v>4682</v>
      </c>
      <c r="D8" s="53">
        <v>2187</v>
      </c>
      <c r="E8" s="8">
        <v>13815</v>
      </c>
      <c r="F8" s="8">
        <v>3072</v>
      </c>
      <c r="G8" s="20">
        <f t="shared" si="0"/>
        <v>5.4361201592471951E-2</v>
      </c>
      <c r="H8" s="20">
        <f t="shared" si="1"/>
        <v>0.33890698516105683</v>
      </c>
      <c r="I8" s="20">
        <f t="shared" si="2"/>
        <v>0.7119140625</v>
      </c>
      <c r="J8" s="53" t="s">
        <v>1300</v>
      </c>
    </row>
    <row r="9" spans="1:10">
      <c r="A9" t="s">
        <v>1098</v>
      </c>
      <c r="B9">
        <v>188</v>
      </c>
      <c r="C9">
        <v>1111</v>
      </c>
      <c r="D9" s="53">
        <v>695</v>
      </c>
      <c r="E9" s="8">
        <v>5326</v>
      </c>
      <c r="F9" s="8">
        <v>1391</v>
      </c>
      <c r="G9" s="20">
        <f t="shared" si="0"/>
        <v>3.5298535486293657E-2</v>
      </c>
      <c r="H9" s="20">
        <f t="shared" si="1"/>
        <v>0.20859932407059706</v>
      </c>
      <c r="I9" s="20">
        <f t="shared" si="2"/>
        <v>0.49964054636951832</v>
      </c>
      <c r="J9" s="53" t="s">
        <v>1300</v>
      </c>
    </row>
    <row r="10" spans="1:10">
      <c r="A10" t="s">
        <v>1099</v>
      </c>
      <c r="B10">
        <v>1715</v>
      </c>
      <c r="C10">
        <v>7399</v>
      </c>
      <c r="D10" s="53">
        <v>3656</v>
      </c>
      <c r="E10" s="8">
        <v>21860</v>
      </c>
      <c r="F10" s="8">
        <v>5441</v>
      </c>
      <c r="G10" s="20">
        <f t="shared" si="0"/>
        <v>7.8453796889295518E-2</v>
      </c>
      <c r="H10" s="20">
        <f t="shared" si="1"/>
        <v>0.33847209515096066</v>
      </c>
      <c r="I10" s="20">
        <f t="shared" si="2"/>
        <v>0.67193530600992468</v>
      </c>
      <c r="J10" s="53" t="s">
        <v>1300</v>
      </c>
    </row>
    <row r="11" spans="1:10">
      <c r="A11" t="s">
        <v>1100</v>
      </c>
      <c r="B11">
        <v>503</v>
      </c>
      <c r="C11">
        <v>3222</v>
      </c>
      <c r="D11" s="53">
        <v>1760</v>
      </c>
      <c r="E11" s="8">
        <v>9521</v>
      </c>
      <c r="F11" s="8">
        <v>1988</v>
      </c>
      <c r="G11" s="20">
        <f t="shared" si="0"/>
        <v>5.2830585022581665E-2</v>
      </c>
      <c r="H11" s="20">
        <f t="shared" si="1"/>
        <v>0.33840983090011556</v>
      </c>
      <c r="I11" s="20">
        <f t="shared" si="2"/>
        <v>0.88531187122736421</v>
      </c>
      <c r="J11" s="53" t="s">
        <v>1300</v>
      </c>
    </row>
    <row r="12" spans="1:10">
      <c r="A12" t="s">
        <v>1101</v>
      </c>
      <c r="B12">
        <v>2804</v>
      </c>
      <c r="C12">
        <v>16549</v>
      </c>
      <c r="D12" s="53">
        <v>8216</v>
      </c>
      <c r="E12" s="8">
        <v>47325</v>
      </c>
      <c r="F12" s="8">
        <v>11091</v>
      </c>
      <c r="G12" s="20">
        <f t="shared" si="0"/>
        <v>5.9249867934495506E-2</v>
      </c>
      <c r="H12" s="20">
        <f t="shared" si="1"/>
        <v>0.34968832540940309</v>
      </c>
      <c r="I12" s="20">
        <f t="shared" si="2"/>
        <v>0.74078081327202239</v>
      </c>
      <c r="J12" s="53" t="s">
        <v>1300</v>
      </c>
    </row>
    <row r="13" spans="1:10">
      <c r="A13" t="s">
        <v>1102</v>
      </c>
      <c r="B13">
        <v>1430</v>
      </c>
      <c r="C13">
        <v>11120</v>
      </c>
      <c r="D13" s="53">
        <v>5458</v>
      </c>
      <c r="E13" s="8">
        <v>29179</v>
      </c>
      <c r="F13" s="8">
        <v>7259</v>
      </c>
      <c r="G13" s="20">
        <f t="shared" si="0"/>
        <v>4.9007848109942083E-2</v>
      </c>
      <c r="H13" s="20">
        <f t="shared" si="1"/>
        <v>0.38109599369409508</v>
      </c>
      <c r="I13" s="20">
        <f t="shared" si="2"/>
        <v>0.75189420030307208</v>
      </c>
      <c r="J13" s="53" t="s">
        <v>1300</v>
      </c>
    </row>
    <row r="14" spans="1:10">
      <c r="A14" t="s">
        <v>1103</v>
      </c>
      <c r="B14">
        <v>5457</v>
      </c>
      <c r="C14">
        <v>30152</v>
      </c>
      <c r="D14" s="53">
        <v>17517</v>
      </c>
      <c r="E14" s="8">
        <v>144610</v>
      </c>
      <c r="F14" s="8">
        <v>37616</v>
      </c>
      <c r="G14" s="20">
        <f t="shared" si="0"/>
        <v>3.7735979531152757E-2</v>
      </c>
      <c r="H14" s="20">
        <f t="shared" si="1"/>
        <v>0.20850563584814327</v>
      </c>
      <c r="I14" s="20">
        <f t="shared" si="2"/>
        <v>0.46567949808592091</v>
      </c>
      <c r="J14" s="53" t="s">
        <v>1174</v>
      </c>
    </row>
    <row r="15" spans="1:10">
      <c r="A15" t="s">
        <v>1104</v>
      </c>
      <c r="B15">
        <v>3044</v>
      </c>
      <c r="C15">
        <v>17846</v>
      </c>
      <c r="D15" s="53">
        <v>8889</v>
      </c>
      <c r="E15" s="8">
        <v>48380</v>
      </c>
      <c r="F15" s="8">
        <v>12060</v>
      </c>
      <c r="G15" s="20">
        <f t="shared" si="0"/>
        <v>6.2918561389003716E-2</v>
      </c>
      <c r="H15" s="20">
        <f t="shared" si="1"/>
        <v>0.36887143447705661</v>
      </c>
      <c r="I15" s="20">
        <f t="shared" si="2"/>
        <v>0.73706467661691544</v>
      </c>
      <c r="J15" s="53" t="s">
        <v>1300</v>
      </c>
    </row>
    <row r="16" spans="1:10">
      <c r="A16" t="s">
        <v>1108</v>
      </c>
      <c r="B16">
        <v>1677</v>
      </c>
      <c r="C16">
        <v>16911</v>
      </c>
      <c r="D16" s="53">
        <v>7941</v>
      </c>
      <c r="E16" s="8">
        <v>48871</v>
      </c>
      <c r="F16" s="8">
        <v>10751</v>
      </c>
      <c r="G16" s="20">
        <f t="shared" si="0"/>
        <v>3.4314828835096477E-2</v>
      </c>
      <c r="H16" s="20">
        <f t="shared" si="1"/>
        <v>0.34603343496142908</v>
      </c>
      <c r="I16" s="20">
        <f t="shared" si="2"/>
        <v>0.73862896474746531</v>
      </c>
      <c r="J16" s="53" t="s">
        <v>1300</v>
      </c>
    </row>
    <row r="17" spans="1:11">
      <c r="A17" t="s">
        <v>1109</v>
      </c>
      <c r="B17">
        <v>870</v>
      </c>
      <c r="C17">
        <v>6371</v>
      </c>
      <c r="D17" s="53">
        <v>2978</v>
      </c>
      <c r="E17" s="8">
        <v>14727</v>
      </c>
      <c r="F17" s="8">
        <v>3573</v>
      </c>
      <c r="G17" s="20">
        <f t="shared" si="0"/>
        <v>5.9075168058667755E-2</v>
      </c>
      <c r="H17" s="20">
        <f t="shared" si="1"/>
        <v>0.43260677666870373</v>
      </c>
      <c r="I17" s="20">
        <f t="shared" si="2"/>
        <v>0.8334732717604254</v>
      </c>
      <c r="J17" s="53" t="s">
        <v>1300</v>
      </c>
    </row>
    <row r="18" spans="1:11">
      <c r="A18" t="s">
        <v>1110</v>
      </c>
      <c r="B18">
        <v>107</v>
      </c>
      <c r="C18">
        <v>591</v>
      </c>
      <c r="D18" s="53">
        <v>352</v>
      </c>
      <c r="E18" s="8">
        <v>2159</v>
      </c>
      <c r="F18" s="8">
        <v>563</v>
      </c>
      <c r="G18" s="20">
        <f t="shared" si="0"/>
        <v>4.9559981472904122E-2</v>
      </c>
      <c r="H18" s="20">
        <f t="shared" si="1"/>
        <v>0.27373784159333026</v>
      </c>
      <c r="I18" s="20">
        <f t="shared" si="2"/>
        <v>0.62522202486678513</v>
      </c>
      <c r="J18" s="53" t="s">
        <v>1300</v>
      </c>
    </row>
    <row r="19" spans="1:11">
      <c r="A19" t="s">
        <v>1111</v>
      </c>
      <c r="B19">
        <v>12173</v>
      </c>
      <c r="C19">
        <v>59033</v>
      </c>
      <c r="D19" s="53">
        <v>30683</v>
      </c>
      <c r="E19" s="8">
        <v>282189</v>
      </c>
      <c r="F19" s="8">
        <v>60574</v>
      </c>
      <c r="G19" s="20">
        <f t="shared" si="0"/>
        <v>4.3137755192441944E-2</v>
      </c>
      <c r="H19" s="20">
        <f t="shared" si="1"/>
        <v>0.20919667315168203</v>
      </c>
      <c r="I19" s="20">
        <f t="shared" si="2"/>
        <v>0.50653745831544883</v>
      </c>
      <c r="J19" s="53" t="s">
        <v>1174</v>
      </c>
    </row>
    <row r="20" spans="1:11">
      <c r="A20" t="s">
        <v>1112</v>
      </c>
      <c r="B20">
        <v>300</v>
      </c>
      <c r="C20">
        <v>2167</v>
      </c>
      <c r="D20" s="53">
        <v>1026</v>
      </c>
      <c r="E20" s="8">
        <v>5577</v>
      </c>
      <c r="F20" s="8">
        <v>1366</v>
      </c>
      <c r="G20" s="20">
        <f t="shared" si="0"/>
        <v>5.3792361484669177E-2</v>
      </c>
      <c r="H20" s="20">
        <f t="shared" si="1"/>
        <v>0.38856015779092701</v>
      </c>
      <c r="I20" s="20">
        <f t="shared" si="2"/>
        <v>0.75109809663250371</v>
      </c>
      <c r="J20" s="53" t="s">
        <v>1300</v>
      </c>
    </row>
    <row r="21" spans="1:11">
      <c r="A21" t="s">
        <v>1115</v>
      </c>
      <c r="B21">
        <v>7083</v>
      </c>
      <c r="C21">
        <v>35514</v>
      </c>
      <c r="D21" s="53">
        <v>17933</v>
      </c>
      <c r="E21" s="8">
        <v>121374</v>
      </c>
      <c r="F21" s="8">
        <v>28691</v>
      </c>
      <c r="G21" s="20">
        <f t="shared" si="0"/>
        <v>5.835681447426961E-2</v>
      </c>
      <c r="H21" s="20">
        <f t="shared" si="1"/>
        <v>0.29259973305650305</v>
      </c>
      <c r="I21" s="20">
        <f t="shared" si="2"/>
        <v>0.62503921090237358</v>
      </c>
      <c r="J21" s="53" t="s">
        <v>1300</v>
      </c>
    </row>
    <row r="22" spans="1:11">
      <c r="A22" t="s">
        <v>1113</v>
      </c>
      <c r="B22">
        <v>355</v>
      </c>
      <c r="C22">
        <v>1897</v>
      </c>
      <c r="D22" s="53">
        <v>941</v>
      </c>
      <c r="E22" s="8">
        <v>5783</v>
      </c>
      <c r="F22" s="8">
        <v>1308</v>
      </c>
      <c r="G22" s="20">
        <f t="shared" si="0"/>
        <v>6.138682344803735E-2</v>
      </c>
      <c r="H22" s="20">
        <f t="shared" si="1"/>
        <v>0.32803043403077986</v>
      </c>
      <c r="I22" s="20">
        <f t="shared" si="2"/>
        <v>0.71941896024464835</v>
      </c>
      <c r="J22" s="53" t="s">
        <v>1300</v>
      </c>
    </row>
    <row r="23" spans="1:11">
      <c r="A23" t="s">
        <v>1114</v>
      </c>
      <c r="B23">
        <v>914</v>
      </c>
      <c r="C23">
        <v>5634</v>
      </c>
      <c r="D23" s="53">
        <v>2428</v>
      </c>
      <c r="E23" s="8">
        <v>14274</v>
      </c>
      <c r="F23" s="8">
        <v>3084</v>
      </c>
      <c r="G23" s="20">
        <f t="shared" si="0"/>
        <v>6.4032506655457469E-2</v>
      </c>
      <c r="H23" s="20">
        <f t="shared" si="1"/>
        <v>0.39470365699873894</v>
      </c>
      <c r="I23" s="20">
        <f t="shared" si="2"/>
        <v>0.78728923476005186</v>
      </c>
      <c r="J23" s="53" t="s">
        <v>1300</v>
      </c>
    </row>
    <row r="24" spans="1:11">
      <c r="A24" t="s">
        <v>1116</v>
      </c>
      <c r="B24">
        <v>4492</v>
      </c>
      <c r="C24">
        <v>23700</v>
      </c>
      <c r="D24" s="53">
        <v>11741</v>
      </c>
      <c r="E24" s="8">
        <v>71505</v>
      </c>
      <c r="F24" s="8">
        <v>16881</v>
      </c>
      <c r="G24" s="20">
        <f t="shared" si="0"/>
        <v>6.2820781763513037E-2</v>
      </c>
      <c r="H24" s="20">
        <f t="shared" si="1"/>
        <v>0.33144535347178516</v>
      </c>
      <c r="I24" s="20">
        <f t="shared" si="2"/>
        <v>0.6955156685030508</v>
      </c>
      <c r="J24" s="53" t="s">
        <v>1300</v>
      </c>
    </row>
    <row r="25" spans="1:11">
      <c r="A25" t="s">
        <v>1117</v>
      </c>
      <c r="B25">
        <v>1546</v>
      </c>
      <c r="C25">
        <v>8561</v>
      </c>
      <c r="D25" s="53">
        <v>4703</v>
      </c>
      <c r="E25" s="8">
        <v>28929</v>
      </c>
      <c r="F25" s="8">
        <v>7179</v>
      </c>
      <c r="G25" s="20">
        <f t="shared" si="0"/>
        <v>5.3441183587403643E-2</v>
      </c>
      <c r="H25" s="20">
        <f t="shared" si="1"/>
        <v>0.29593141829997582</v>
      </c>
      <c r="I25" s="20">
        <f t="shared" si="2"/>
        <v>0.65510516785067563</v>
      </c>
      <c r="J25" s="53" t="s">
        <v>1300</v>
      </c>
    </row>
    <row r="26" spans="1:11">
      <c r="A26" t="s">
        <v>1118</v>
      </c>
      <c r="B26">
        <v>1914</v>
      </c>
      <c r="C26">
        <v>13352</v>
      </c>
      <c r="D26" s="53">
        <v>6227</v>
      </c>
      <c r="E26" s="8">
        <v>42741</v>
      </c>
      <c r="F26" s="8">
        <v>8690</v>
      </c>
      <c r="G26" s="20">
        <f t="shared" si="0"/>
        <v>4.4781357478767457E-2</v>
      </c>
      <c r="H26" s="20">
        <f t="shared" si="1"/>
        <v>0.31239325238061816</v>
      </c>
      <c r="I26" s="20">
        <f t="shared" si="2"/>
        <v>0.71657077100115074</v>
      </c>
      <c r="J26" s="53" t="s">
        <v>1300</v>
      </c>
    </row>
    <row r="27" spans="1:11">
      <c r="A27" t="s">
        <v>1119</v>
      </c>
      <c r="B27">
        <v>225</v>
      </c>
      <c r="C27">
        <v>1227</v>
      </c>
      <c r="D27" s="53">
        <v>650</v>
      </c>
      <c r="E27" s="8">
        <v>4885</v>
      </c>
      <c r="F27" s="8">
        <v>1326</v>
      </c>
      <c r="G27" s="20">
        <f t="shared" si="0"/>
        <v>4.6059365404298877E-2</v>
      </c>
      <c r="H27" s="20">
        <f t="shared" si="1"/>
        <v>0.25117707267144318</v>
      </c>
      <c r="I27" s="20">
        <f t="shared" si="2"/>
        <v>0.49019607843137253</v>
      </c>
      <c r="J27" s="53" t="s">
        <v>1300</v>
      </c>
      <c r="K27" s="7" t="s">
        <v>1182</v>
      </c>
    </row>
    <row r="28" spans="1:11">
      <c r="A28" t="s">
        <v>1120</v>
      </c>
      <c r="B28">
        <v>229</v>
      </c>
      <c r="C28">
        <v>979</v>
      </c>
      <c r="D28" s="53">
        <v>506</v>
      </c>
      <c r="E28" s="8">
        <v>3936</v>
      </c>
      <c r="F28" s="8">
        <v>898</v>
      </c>
      <c r="G28" s="20">
        <f t="shared" si="0"/>
        <v>5.818089430894309E-2</v>
      </c>
      <c r="H28" s="20">
        <f t="shared" si="1"/>
        <v>0.24872967479674796</v>
      </c>
      <c r="I28" s="20">
        <f t="shared" si="2"/>
        <v>0.56347438752783963</v>
      </c>
      <c r="J28" s="53" t="s">
        <v>1300</v>
      </c>
      <c r="K28" s="7" t="s">
        <v>1302</v>
      </c>
    </row>
    <row r="29" spans="1:11">
      <c r="A29" t="s">
        <v>1121</v>
      </c>
      <c r="B29">
        <v>3871</v>
      </c>
      <c r="C29">
        <v>19030</v>
      </c>
      <c r="D29" s="53">
        <v>10374</v>
      </c>
      <c r="E29" s="8">
        <v>61555</v>
      </c>
      <c r="F29" s="8">
        <v>15481</v>
      </c>
      <c r="G29" s="20">
        <f t="shared" si="0"/>
        <v>6.2886849159288438E-2</v>
      </c>
      <c r="H29" s="20">
        <f t="shared" si="1"/>
        <v>0.30915441475103567</v>
      </c>
      <c r="I29" s="20">
        <f t="shared" si="2"/>
        <v>0.67011174988695821</v>
      </c>
      <c r="J29" s="53" t="s">
        <v>1300</v>
      </c>
    </row>
    <row r="30" spans="1:11">
      <c r="A30" t="s">
        <v>1122</v>
      </c>
      <c r="B30">
        <v>1728</v>
      </c>
      <c r="C30">
        <v>10016</v>
      </c>
      <c r="D30" s="53">
        <v>5070</v>
      </c>
      <c r="E30" s="8">
        <v>27789</v>
      </c>
      <c r="F30" s="8">
        <v>6922</v>
      </c>
      <c r="G30" s="20">
        <f t="shared" si="0"/>
        <v>6.2182878117240638E-2</v>
      </c>
      <c r="H30" s="20">
        <f t="shared" si="1"/>
        <v>0.36043038612400591</v>
      </c>
      <c r="I30" s="20">
        <f t="shared" si="2"/>
        <v>0.73244726957526729</v>
      </c>
      <c r="J30" s="53" t="s">
        <v>1300</v>
      </c>
    </row>
    <row r="31" spans="1:11">
      <c r="A31" t="s">
        <v>1123</v>
      </c>
      <c r="B31">
        <v>2480</v>
      </c>
      <c r="C31">
        <v>12883</v>
      </c>
      <c r="D31" s="53">
        <v>6375</v>
      </c>
      <c r="E31" s="8">
        <v>55315</v>
      </c>
      <c r="F31" s="8">
        <v>13212</v>
      </c>
      <c r="G31" s="20">
        <f t="shared" si="0"/>
        <v>4.4834131790653528E-2</v>
      </c>
      <c r="H31" s="20">
        <f t="shared" si="1"/>
        <v>0.23290246768507639</v>
      </c>
      <c r="I31" s="20">
        <f t="shared" si="2"/>
        <v>0.48251589464123523</v>
      </c>
      <c r="J31" s="53" t="s">
        <v>1300</v>
      </c>
    </row>
    <row r="32" spans="1:11">
      <c r="A32" t="s">
        <v>1124</v>
      </c>
      <c r="B32">
        <v>180</v>
      </c>
      <c r="C32">
        <v>944</v>
      </c>
      <c r="D32" s="53">
        <v>486</v>
      </c>
      <c r="E32" s="8">
        <v>4369</v>
      </c>
      <c r="F32" s="8">
        <v>1047</v>
      </c>
      <c r="G32" s="20">
        <f t="shared" si="0"/>
        <v>4.1199359121080338E-2</v>
      </c>
      <c r="H32" s="20">
        <f t="shared" si="1"/>
        <v>0.21606775005722134</v>
      </c>
      <c r="I32" s="20">
        <f t="shared" si="2"/>
        <v>0.46418338108882523</v>
      </c>
      <c r="J32" s="53" t="s">
        <v>1300</v>
      </c>
    </row>
    <row r="33" spans="1:10">
      <c r="A33" t="s">
        <v>1125</v>
      </c>
      <c r="B33">
        <v>416</v>
      </c>
      <c r="C33">
        <v>1924</v>
      </c>
      <c r="D33" s="53">
        <v>913</v>
      </c>
      <c r="E33" s="8">
        <v>5790</v>
      </c>
      <c r="F33" s="8">
        <v>1274</v>
      </c>
      <c r="G33" s="20">
        <f t="shared" si="0"/>
        <v>7.1848013816925738E-2</v>
      </c>
      <c r="H33" s="20">
        <f t="shared" si="1"/>
        <v>0.33229706390328151</v>
      </c>
      <c r="I33" s="20">
        <f t="shared" si="2"/>
        <v>0.71664050235478804</v>
      </c>
      <c r="J33" s="53" t="s">
        <v>1300</v>
      </c>
    </row>
    <row r="34" spans="1:10">
      <c r="A34" t="s">
        <v>1126</v>
      </c>
      <c r="B34">
        <v>237</v>
      </c>
      <c r="C34">
        <v>1108</v>
      </c>
      <c r="D34" s="53">
        <v>512</v>
      </c>
      <c r="E34" s="8">
        <v>2663</v>
      </c>
      <c r="F34" s="8">
        <v>662</v>
      </c>
      <c r="G34" s="20">
        <f t="shared" si="0"/>
        <v>8.8997371385655277E-2</v>
      </c>
      <c r="H34" s="20">
        <f t="shared" si="1"/>
        <v>0.41607209913631243</v>
      </c>
      <c r="I34" s="20">
        <f t="shared" si="2"/>
        <v>0.77341389728096677</v>
      </c>
      <c r="J34" s="53" t="s">
        <v>1300</v>
      </c>
    </row>
    <row r="35" spans="1:10">
      <c r="A35" t="s">
        <v>1127</v>
      </c>
      <c r="B35">
        <v>175</v>
      </c>
      <c r="C35">
        <v>863</v>
      </c>
      <c r="D35" s="53">
        <v>504</v>
      </c>
      <c r="E35" s="8">
        <v>3730</v>
      </c>
      <c r="F35" s="8">
        <v>950</v>
      </c>
      <c r="G35" s="20">
        <f t="shared" si="0"/>
        <v>4.6916890080428951E-2</v>
      </c>
      <c r="H35" s="20">
        <f t="shared" si="1"/>
        <v>0.23136729222520108</v>
      </c>
      <c r="I35" s="20">
        <f t="shared" si="2"/>
        <v>0.53052631578947373</v>
      </c>
      <c r="J35" s="53" t="s">
        <v>1300</v>
      </c>
    </row>
    <row r="36" spans="1:10">
      <c r="A36" t="s">
        <v>1128</v>
      </c>
      <c r="B36">
        <v>867</v>
      </c>
      <c r="C36">
        <v>5198</v>
      </c>
      <c r="D36" s="53">
        <v>2453</v>
      </c>
      <c r="E36" s="8">
        <v>12688</v>
      </c>
      <c r="F36" s="8">
        <v>3003</v>
      </c>
      <c r="G36" s="20">
        <f t="shared" si="0"/>
        <v>6.8332282471626732E-2</v>
      </c>
      <c r="H36" s="20">
        <f t="shared" si="1"/>
        <v>0.40967843631778056</v>
      </c>
      <c r="I36" s="20">
        <f t="shared" si="2"/>
        <v>0.81684981684981683</v>
      </c>
      <c r="J36" s="53" t="s">
        <v>1300</v>
      </c>
    </row>
    <row r="37" spans="1:10">
      <c r="A37" t="s">
        <v>1129</v>
      </c>
      <c r="B37">
        <v>778</v>
      </c>
      <c r="C37">
        <v>5301</v>
      </c>
      <c r="D37" s="53">
        <v>2575</v>
      </c>
      <c r="E37" s="8">
        <v>13265</v>
      </c>
      <c r="F37" s="8">
        <v>3184</v>
      </c>
      <c r="G37" s="20">
        <f t="shared" si="0"/>
        <v>5.8650584244251791E-2</v>
      </c>
      <c r="H37" s="20">
        <f t="shared" si="1"/>
        <v>0.39962306822465132</v>
      </c>
      <c r="I37" s="20">
        <f t="shared" si="2"/>
        <v>0.80873115577889443</v>
      </c>
      <c r="J37" s="53" t="s">
        <v>1300</v>
      </c>
    </row>
    <row r="38" spans="1:10">
      <c r="A38" t="s">
        <v>1130</v>
      </c>
      <c r="B38">
        <v>1604</v>
      </c>
      <c r="C38">
        <v>7525</v>
      </c>
      <c r="D38" s="53">
        <v>3859</v>
      </c>
      <c r="E38" s="8">
        <v>24808</v>
      </c>
      <c r="F38" s="8">
        <v>6279</v>
      </c>
      <c r="G38" s="20">
        <f t="shared" si="0"/>
        <v>6.4656562399226056E-2</v>
      </c>
      <c r="H38" s="20">
        <f t="shared" si="1"/>
        <v>0.30332957110609482</v>
      </c>
      <c r="I38" s="20">
        <f t="shared" si="2"/>
        <v>0.6145883102404841</v>
      </c>
      <c r="J38" s="53" t="s">
        <v>1300</v>
      </c>
    </row>
    <row r="39" spans="1:10">
      <c r="A39" t="s">
        <v>1131</v>
      </c>
      <c r="B39">
        <v>512</v>
      </c>
      <c r="C39">
        <v>2475</v>
      </c>
      <c r="D39" s="53">
        <v>1180</v>
      </c>
      <c r="E39" s="8">
        <v>6084</v>
      </c>
      <c r="F39" s="8">
        <v>1505</v>
      </c>
      <c r="G39" s="20">
        <f t="shared" si="0"/>
        <v>8.4155161078238006E-2</v>
      </c>
      <c r="H39" s="20">
        <f t="shared" si="1"/>
        <v>0.40680473372781067</v>
      </c>
      <c r="I39" s="20">
        <f t="shared" si="2"/>
        <v>0.78405315614617943</v>
      </c>
      <c r="J39" s="53" t="s">
        <v>1300</v>
      </c>
    </row>
    <row r="40" spans="1:10">
      <c r="A40" t="s">
        <v>1132</v>
      </c>
      <c r="B40">
        <v>785</v>
      </c>
      <c r="C40">
        <v>4556</v>
      </c>
      <c r="D40" s="53">
        <v>2115</v>
      </c>
      <c r="E40" s="8">
        <v>11028</v>
      </c>
      <c r="F40" s="8">
        <v>2613</v>
      </c>
      <c r="G40" s="20">
        <f t="shared" si="0"/>
        <v>7.1182444686253177E-2</v>
      </c>
      <c r="H40" s="20">
        <f t="shared" si="1"/>
        <v>0.41313021400072542</v>
      </c>
      <c r="I40" s="20">
        <f t="shared" si="2"/>
        <v>0.80941446613088408</v>
      </c>
      <c r="J40" s="53" t="s">
        <v>1300</v>
      </c>
    </row>
    <row r="41" spans="1:10">
      <c r="A41" t="s">
        <v>1133</v>
      </c>
      <c r="B41">
        <v>3215</v>
      </c>
      <c r="C41">
        <v>17339</v>
      </c>
      <c r="D41" s="53">
        <v>8844</v>
      </c>
      <c r="E41" s="8">
        <v>44074</v>
      </c>
      <c r="F41" s="8">
        <v>10949</v>
      </c>
      <c r="G41" s="20">
        <f t="shared" si="0"/>
        <v>7.294550074874076E-2</v>
      </c>
      <c r="H41" s="20">
        <f t="shared" si="1"/>
        <v>0.39340654354040933</v>
      </c>
      <c r="I41" s="20">
        <f t="shared" si="2"/>
        <v>0.80774499954333734</v>
      </c>
      <c r="J41" s="53" t="s">
        <v>1300</v>
      </c>
    </row>
    <row r="42" spans="1:10">
      <c r="A42" t="s">
        <v>1134</v>
      </c>
      <c r="B42">
        <v>720</v>
      </c>
      <c r="C42">
        <v>3981</v>
      </c>
      <c r="D42" s="53">
        <v>2258</v>
      </c>
      <c r="E42" s="8">
        <v>15811</v>
      </c>
      <c r="F42" s="8">
        <v>4248</v>
      </c>
      <c r="G42" s="20">
        <f t="shared" si="0"/>
        <v>4.5537916640313703E-2</v>
      </c>
      <c r="H42" s="20">
        <f t="shared" si="1"/>
        <v>0.25178673075706787</v>
      </c>
      <c r="I42" s="20">
        <f t="shared" si="2"/>
        <v>0.53154425612052736</v>
      </c>
      <c r="J42" s="53" t="s">
        <v>1300</v>
      </c>
    </row>
    <row r="43" spans="1:10">
      <c r="A43" t="s">
        <v>1135</v>
      </c>
      <c r="B43">
        <v>734</v>
      </c>
      <c r="C43">
        <v>3523</v>
      </c>
      <c r="D43" s="53">
        <v>1565</v>
      </c>
      <c r="E43" s="8">
        <v>8816</v>
      </c>
      <c r="F43" s="8">
        <v>2090</v>
      </c>
      <c r="G43" s="20">
        <f t="shared" si="0"/>
        <v>8.3257713248638843E-2</v>
      </c>
      <c r="H43" s="20">
        <f t="shared" si="1"/>
        <v>0.39961433756805809</v>
      </c>
      <c r="I43" s="20">
        <f t="shared" si="2"/>
        <v>0.74880382775119614</v>
      </c>
      <c r="J43" s="53" t="s">
        <v>1300</v>
      </c>
    </row>
    <row r="44" spans="1:10">
      <c r="A44" t="s">
        <v>1136</v>
      </c>
      <c r="B44">
        <v>543</v>
      </c>
      <c r="C44">
        <v>4664</v>
      </c>
      <c r="D44" s="53">
        <v>2181</v>
      </c>
      <c r="E44" s="8">
        <v>10239</v>
      </c>
      <c r="F44" s="8">
        <v>2216</v>
      </c>
      <c r="G44" s="20">
        <f t="shared" si="0"/>
        <v>5.3032522707295637E-2</v>
      </c>
      <c r="H44" s="20">
        <f t="shared" si="1"/>
        <v>0.45551323371422991</v>
      </c>
      <c r="I44" s="20">
        <f t="shared" si="2"/>
        <v>0.9842057761732852</v>
      </c>
      <c r="J44" s="53" t="s">
        <v>1300</v>
      </c>
    </row>
    <row r="45" spans="1:10">
      <c r="A45" t="s">
        <v>1137</v>
      </c>
      <c r="B45">
        <v>3046</v>
      </c>
      <c r="C45">
        <v>19089</v>
      </c>
      <c r="D45" s="53">
        <v>9322</v>
      </c>
      <c r="E45" s="8">
        <v>49999</v>
      </c>
      <c r="F45" s="8">
        <v>12196</v>
      </c>
      <c r="G45" s="20">
        <f t="shared" si="0"/>
        <v>6.0921218424368484E-2</v>
      </c>
      <c r="H45" s="20">
        <f t="shared" si="1"/>
        <v>0.38178763575271507</v>
      </c>
      <c r="I45" s="20">
        <f t="shared" si="2"/>
        <v>0.76434896687438503</v>
      </c>
      <c r="J45" s="53" t="s">
        <v>1300</v>
      </c>
    </row>
    <row r="46" spans="1:10">
      <c r="A46" t="s">
        <v>1138</v>
      </c>
      <c r="B46">
        <v>2156</v>
      </c>
      <c r="C46">
        <v>10819</v>
      </c>
      <c r="D46" s="53">
        <v>5194</v>
      </c>
      <c r="E46" s="8">
        <v>34936</v>
      </c>
      <c r="F46" s="8">
        <v>8334</v>
      </c>
      <c r="G46" s="20">
        <f t="shared" si="0"/>
        <v>6.1712846347607056E-2</v>
      </c>
      <c r="H46" s="20">
        <f t="shared" si="1"/>
        <v>0.30968055873597433</v>
      </c>
      <c r="I46" s="20">
        <f t="shared" si="2"/>
        <v>0.62323014158867296</v>
      </c>
      <c r="J46" s="53" t="s">
        <v>1174</v>
      </c>
    </row>
    <row r="47" spans="1:10">
      <c r="A47" t="s">
        <v>1140</v>
      </c>
      <c r="B47">
        <v>1982</v>
      </c>
      <c r="C47">
        <v>9197</v>
      </c>
      <c r="D47" s="53">
        <v>4691</v>
      </c>
      <c r="E47" s="8">
        <v>47401</v>
      </c>
      <c r="F47" s="8">
        <v>10884</v>
      </c>
      <c r="G47" s="20">
        <f t="shared" si="0"/>
        <v>4.1813463850973606E-2</v>
      </c>
      <c r="H47" s="20">
        <f t="shared" si="1"/>
        <v>0.19402544250121306</v>
      </c>
      <c r="I47" s="20">
        <f t="shared" si="2"/>
        <v>0.43099963248805584</v>
      </c>
      <c r="J47" s="53" t="s">
        <v>1174</v>
      </c>
    </row>
    <row r="48" spans="1:10">
      <c r="A48" t="s">
        <v>1139</v>
      </c>
      <c r="B48">
        <v>557</v>
      </c>
      <c r="C48">
        <v>3220</v>
      </c>
      <c r="D48" s="53">
        <v>1697</v>
      </c>
      <c r="E48" s="8">
        <v>10128</v>
      </c>
      <c r="F48" s="8">
        <v>2502</v>
      </c>
      <c r="G48" s="20">
        <f t="shared" si="0"/>
        <v>5.4996050552922587E-2</v>
      </c>
      <c r="H48" s="20">
        <f t="shared" si="1"/>
        <v>0.31793048973143762</v>
      </c>
      <c r="I48" s="20">
        <f t="shared" si="2"/>
        <v>0.67825739408473218</v>
      </c>
      <c r="J48" s="53" t="s">
        <v>1300</v>
      </c>
    </row>
    <row r="49" spans="1:10">
      <c r="A49" t="s">
        <v>1142</v>
      </c>
      <c r="B49">
        <v>382</v>
      </c>
      <c r="C49">
        <v>1844</v>
      </c>
      <c r="D49" s="53">
        <v>1065</v>
      </c>
      <c r="E49" s="8">
        <v>7654</v>
      </c>
      <c r="F49" s="8">
        <v>1993</v>
      </c>
      <c r="G49" s="20">
        <f t="shared" si="0"/>
        <v>4.9908544551868307E-2</v>
      </c>
      <c r="H49" s="20">
        <f t="shared" si="1"/>
        <v>0.24091978050692447</v>
      </c>
      <c r="I49" s="20">
        <f t="shared" si="2"/>
        <v>0.5343702960361264</v>
      </c>
      <c r="J49" s="53" t="s">
        <v>1300</v>
      </c>
    </row>
    <row r="50" spans="1:10">
      <c r="A50" t="s">
        <v>1141</v>
      </c>
      <c r="B50">
        <v>1028</v>
      </c>
      <c r="C50">
        <v>6046</v>
      </c>
      <c r="D50" s="53">
        <v>3090</v>
      </c>
      <c r="E50" s="8">
        <v>16688</v>
      </c>
      <c r="F50" s="8">
        <v>3833</v>
      </c>
      <c r="G50" s="20">
        <f t="shared" si="0"/>
        <v>6.1601150527325024E-2</v>
      </c>
      <c r="H50" s="20">
        <f t="shared" si="1"/>
        <v>0.36229626078619365</v>
      </c>
      <c r="I50" s="20">
        <f t="shared" si="2"/>
        <v>0.80615705713540309</v>
      </c>
      <c r="J50" s="53" t="s">
        <v>1300</v>
      </c>
    </row>
    <row r="51" spans="1:10">
      <c r="A51" t="s">
        <v>1143</v>
      </c>
      <c r="B51">
        <v>2202</v>
      </c>
      <c r="C51">
        <v>14778</v>
      </c>
      <c r="D51" s="53">
        <v>6943</v>
      </c>
      <c r="E51" s="8">
        <v>41098</v>
      </c>
      <c r="F51" s="8">
        <v>9607</v>
      </c>
      <c r="G51" s="20">
        <f t="shared" si="0"/>
        <v>5.357924959852061E-2</v>
      </c>
      <c r="H51" s="20">
        <f t="shared" si="1"/>
        <v>0.35957954158353206</v>
      </c>
      <c r="I51" s="20">
        <f t="shared" si="2"/>
        <v>0.72270219631518684</v>
      </c>
      <c r="J51" s="53" t="s">
        <v>1300</v>
      </c>
    </row>
    <row r="52" spans="1:10">
      <c r="A52" t="s">
        <v>1145</v>
      </c>
      <c r="B52">
        <v>1981</v>
      </c>
      <c r="C52">
        <v>10909</v>
      </c>
      <c r="D52" s="53">
        <v>5887</v>
      </c>
      <c r="E52" s="8">
        <v>39921</v>
      </c>
      <c r="F52" s="8">
        <v>10207</v>
      </c>
      <c r="G52" s="20">
        <f t="shared" si="0"/>
        <v>4.9623005435735577E-2</v>
      </c>
      <c r="H52" s="20">
        <f t="shared" si="1"/>
        <v>0.2732646977781118</v>
      </c>
      <c r="I52" s="20">
        <f t="shared" si="2"/>
        <v>0.57676104634074654</v>
      </c>
      <c r="J52" s="53" t="s">
        <v>1174</v>
      </c>
    </row>
    <row r="53" spans="1:10">
      <c r="A53" t="s">
        <v>1144</v>
      </c>
      <c r="B53">
        <v>2331</v>
      </c>
      <c r="C53">
        <v>14462</v>
      </c>
      <c r="D53" s="53">
        <v>7100</v>
      </c>
      <c r="E53" s="8">
        <v>32913</v>
      </c>
      <c r="F53" s="8">
        <v>8392</v>
      </c>
      <c r="G53" s="20">
        <f t="shared" si="0"/>
        <v>7.0823079026524474E-2</v>
      </c>
      <c r="H53" s="20">
        <f t="shared" si="1"/>
        <v>0.43940084465104973</v>
      </c>
      <c r="I53" s="20">
        <f t="shared" si="2"/>
        <v>0.84604385128693993</v>
      </c>
      <c r="J53" s="53" t="s">
        <v>1300</v>
      </c>
    </row>
    <row r="54" spans="1:10">
      <c r="A54" t="s">
        <v>1146</v>
      </c>
      <c r="B54">
        <v>1396</v>
      </c>
      <c r="C54">
        <v>7798</v>
      </c>
      <c r="D54" s="53">
        <v>3267</v>
      </c>
      <c r="E54" s="8">
        <v>19677</v>
      </c>
      <c r="F54" s="8">
        <v>3923</v>
      </c>
      <c r="G54" s="20">
        <f t="shared" si="0"/>
        <v>7.0945774254205424E-2</v>
      </c>
      <c r="H54" s="20">
        <f t="shared" si="1"/>
        <v>0.39630024902170047</v>
      </c>
      <c r="I54" s="20">
        <f t="shared" si="2"/>
        <v>0.83278103492225342</v>
      </c>
      <c r="J54" s="53" t="s">
        <v>1300</v>
      </c>
    </row>
    <row r="55" spans="1:10">
      <c r="A55" t="s">
        <v>1147</v>
      </c>
      <c r="B55">
        <v>688</v>
      </c>
      <c r="C55">
        <v>4107</v>
      </c>
      <c r="D55" s="53">
        <v>2018</v>
      </c>
      <c r="E55" s="8">
        <v>13972</v>
      </c>
      <c r="F55" s="8">
        <v>3242</v>
      </c>
      <c r="G55" s="20">
        <f t="shared" si="0"/>
        <v>4.9241339822502145E-2</v>
      </c>
      <c r="H55" s="20">
        <f t="shared" si="1"/>
        <v>0.29394503292298885</v>
      </c>
      <c r="I55" s="20">
        <f t="shared" si="2"/>
        <v>0.62245527452190008</v>
      </c>
      <c r="J55" s="53" t="s">
        <v>1300</v>
      </c>
    </row>
    <row r="56" spans="1:10">
      <c r="A56" t="s">
        <v>1148</v>
      </c>
      <c r="B56">
        <v>4395</v>
      </c>
      <c r="C56">
        <v>28289</v>
      </c>
      <c r="D56" s="53">
        <v>13317</v>
      </c>
      <c r="E56" s="8">
        <v>68451</v>
      </c>
      <c r="F56" s="8">
        <v>16686</v>
      </c>
      <c r="G56" s="20">
        <f t="shared" si="0"/>
        <v>6.420651268790814E-2</v>
      </c>
      <c r="H56" s="20">
        <f t="shared" si="1"/>
        <v>0.4132737286526128</v>
      </c>
      <c r="I56" s="20">
        <f t="shared" si="2"/>
        <v>0.79809421071556996</v>
      </c>
      <c r="J56" s="53" t="s">
        <v>1300</v>
      </c>
    </row>
    <row r="57" spans="1:10">
      <c r="A57" t="s">
        <v>1149</v>
      </c>
      <c r="B57">
        <v>504</v>
      </c>
      <c r="C57">
        <v>2889</v>
      </c>
      <c r="D57" s="53">
        <v>1351</v>
      </c>
      <c r="E57" s="8">
        <v>11263</v>
      </c>
      <c r="F57" s="8">
        <v>2660</v>
      </c>
      <c r="G57" s="20">
        <f t="shared" si="0"/>
        <v>4.4748290863890615E-2</v>
      </c>
      <c r="H57" s="20">
        <f t="shared" si="1"/>
        <v>0.25650359584480154</v>
      </c>
      <c r="I57" s="20">
        <f t="shared" si="2"/>
        <v>0.50789473684210529</v>
      </c>
      <c r="J57" s="53" t="s">
        <v>1300</v>
      </c>
    </row>
    <row r="58" spans="1:10">
      <c r="A58" t="s">
        <v>1150</v>
      </c>
      <c r="B58">
        <v>598</v>
      </c>
      <c r="C58">
        <v>3431</v>
      </c>
      <c r="D58" s="53">
        <v>1569</v>
      </c>
      <c r="E58" s="8">
        <v>10243</v>
      </c>
      <c r="F58" s="8">
        <v>2329</v>
      </c>
      <c r="G58" s="20">
        <f t="shared" si="0"/>
        <v>5.8381333593673729E-2</v>
      </c>
      <c r="H58" s="20">
        <f t="shared" si="1"/>
        <v>0.33496046080249925</v>
      </c>
      <c r="I58" s="20">
        <f t="shared" si="2"/>
        <v>0.67367969085444401</v>
      </c>
      <c r="J58" s="53" t="s">
        <v>1300</v>
      </c>
    </row>
    <row r="59" spans="1:10">
      <c r="A59" t="s">
        <v>1151</v>
      </c>
      <c r="B59">
        <v>560</v>
      </c>
      <c r="C59">
        <v>4783</v>
      </c>
      <c r="D59" s="53">
        <v>2089</v>
      </c>
      <c r="E59" s="8">
        <v>11987</v>
      </c>
      <c r="F59" s="8">
        <v>2744</v>
      </c>
      <c r="G59" s="20">
        <f t="shared" si="0"/>
        <v>4.6717277050137652E-2</v>
      </c>
      <c r="H59" s="20">
        <f t="shared" si="1"/>
        <v>0.3990156002335864</v>
      </c>
      <c r="I59" s="20">
        <f t="shared" si="2"/>
        <v>0.76129737609329451</v>
      </c>
      <c r="J59" s="53" t="s">
        <v>1300</v>
      </c>
    </row>
    <row r="60" spans="1:10">
      <c r="A60" t="s">
        <v>42</v>
      </c>
      <c r="B60">
        <v>50781</v>
      </c>
      <c r="C60">
        <v>263034</v>
      </c>
      <c r="D60" s="53">
        <v>138563</v>
      </c>
      <c r="E60" s="8">
        <v>792668</v>
      </c>
      <c r="F60" s="8">
        <v>202179</v>
      </c>
      <c r="G60" s="20">
        <f t="shared" si="0"/>
        <v>6.4063390978316273E-2</v>
      </c>
      <c r="H60" s="20">
        <f t="shared" si="1"/>
        <v>0.33183375637719703</v>
      </c>
      <c r="I60" s="20">
        <f t="shared" si="2"/>
        <v>0.68534813210076218</v>
      </c>
      <c r="J60" s="53" t="s">
        <v>1174</v>
      </c>
    </row>
    <row r="61" spans="1:10">
      <c r="A61" t="s">
        <v>1152</v>
      </c>
      <c r="B61">
        <v>1503</v>
      </c>
      <c r="C61">
        <v>14271</v>
      </c>
      <c r="D61" s="53">
        <v>6648</v>
      </c>
      <c r="E61" s="8">
        <v>38553</v>
      </c>
      <c r="F61" s="8">
        <v>9095</v>
      </c>
      <c r="G61" s="20">
        <f t="shared" si="0"/>
        <v>3.8985292973309472E-2</v>
      </c>
      <c r="H61" s="20">
        <f t="shared" si="1"/>
        <v>0.37016574585635359</v>
      </c>
      <c r="I61" s="20">
        <f t="shared" si="2"/>
        <v>0.73095107201759213</v>
      </c>
      <c r="J61" s="53" t="s">
        <v>1300</v>
      </c>
    </row>
    <row r="62" spans="1:10">
      <c r="A62" t="s">
        <v>1153</v>
      </c>
      <c r="B62">
        <v>907</v>
      </c>
      <c r="C62">
        <v>5966</v>
      </c>
      <c r="D62" s="53">
        <v>2850</v>
      </c>
      <c r="E62" s="8">
        <v>47074</v>
      </c>
      <c r="F62" s="8">
        <v>10229</v>
      </c>
      <c r="G62" s="20">
        <f t="shared" si="0"/>
        <v>1.9267536219569188E-2</v>
      </c>
      <c r="H62" s="20">
        <f t="shared" si="1"/>
        <v>0.12673662743765135</v>
      </c>
      <c r="I62" s="20">
        <f t="shared" si="2"/>
        <v>0.27861961091015741</v>
      </c>
      <c r="J62" s="53" t="s">
        <v>1300</v>
      </c>
    </row>
    <row r="63" spans="1:10">
      <c r="A63" t="s">
        <v>1154</v>
      </c>
      <c r="B63">
        <v>2277</v>
      </c>
      <c r="C63">
        <v>14132</v>
      </c>
      <c r="D63" s="53">
        <v>6819</v>
      </c>
      <c r="E63" s="8">
        <v>31283</v>
      </c>
      <c r="F63" s="8">
        <v>7797</v>
      </c>
      <c r="G63" s="20">
        <f t="shared" si="0"/>
        <v>7.2787136783556569E-2</v>
      </c>
      <c r="H63" s="20">
        <f t="shared" si="1"/>
        <v>0.45174695521529268</v>
      </c>
      <c r="I63" s="20">
        <f t="shared" si="2"/>
        <v>0.87456714120815693</v>
      </c>
      <c r="J63" s="53" t="s">
        <v>1300</v>
      </c>
    </row>
    <row r="64" spans="1:10">
      <c r="A64" t="s">
        <v>1155</v>
      </c>
      <c r="B64">
        <v>1109</v>
      </c>
      <c r="C64">
        <v>5852</v>
      </c>
      <c r="D64" s="53">
        <v>2839</v>
      </c>
      <c r="E64" s="8">
        <v>16402</v>
      </c>
      <c r="F64" s="8">
        <v>3871</v>
      </c>
      <c r="G64" s="20">
        <f t="shared" si="0"/>
        <v>6.7613705645652972E-2</v>
      </c>
      <c r="H64" s="20">
        <f t="shared" si="1"/>
        <v>0.35678575783441041</v>
      </c>
      <c r="I64" s="20">
        <f t="shared" si="2"/>
        <v>0.73340222164815294</v>
      </c>
      <c r="J64" s="53" t="s">
        <v>1300</v>
      </c>
    </row>
    <row r="65" spans="1:10">
      <c r="A65" t="s">
        <v>1156</v>
      </c>
      <c r="B65">
        <v>4003</v>
      </c>
      <c r="C65">
        <v>18544</v>
      </c>
      <c r="D65" s="53">
        <v>8933</v>
      </c>
      <c r="E65" s="8">
        <v>81912</v>
      </c>
      <c r="F65" s="8">
        <v>15610</v>
      </c>
      <c r="G65" s="20">
        <f t="shared" si="0"/>
        <v>4.8869518507666763E-2</v>
      </c>
      <c r="H65" s="20">
        <f t="shared" si="1"/>
        <v>0.22638929582967088</v>
      </c>
      <c r="I65" s="20">
        <f t="shared" si="2"/>
        <v>0.57226137091607943</v>
      </c>
      <c r="J65" s="53" t="s">
        <v>1300</v>
      </c>
    </row>
    <row r="66" spans="1:10">
      <c r="A66" t="s">
        <v>1158</v>
      </c>
      <c r="B66">
        <v>2742</v>
      </c>
      <c r="C66">
        <v>15691</v>
      </c>
      <c r="D66" s="53">
        <v>7475</v>
      </c>
      <c r="E66" s="8">
        <v>43955</v>
      </c>
      <c r="F66" s="8">
        <v>9829</v>
      </c>
      <c r="G66" s="20">
        <f t="shared" si="0"/>
        <v>6.2381981572062338E-2</v>
      </c>
      <c r="H66" s="20">
        <f t="shared" si="1"/>
        <v>0.35697872824479582</v>
      </c>
      <c r="I66" s="20">
        <f t="shared" si="2"/>
        <v>0.76050462915861228</v>
      </c>
      <c r="J66" s="53" t="s">
        <v>1300</v>
      </c>
    </row>
    <row r="67" spans="1:10">
      <c r="A67" t="s">
        <v>1159</v>
      </c>
      <c r="B67">
        <v>1704</v>
      </c>
      <c r="C67">
        <v>13133</v>
      </c>
      <c r="D67" s="53">
        <v>6468</v>
      </c>
      <c r="E67" s="8">
        <v>38385</v>
      </c>
      <c r="F67" s="8">
        <v>9172</v>
      </c>
      <c r="G67" s="20">
        <f t="shared" si="0"/>
        <v>4.4392340758108634E-2</v>
      </c>
      <c r="H67" s="20">
        <f t="shared" si="1"/>
        <v>0.34213885632408492</v>
      </c>
      <c r="I67" s="20">
        <f t="shared" si="2"/>
        <v>0.70518970780636725</v>
      </c>
      <c r="J67" s="53" t="s">
        <v>1300</v>
      </c>
    </row>
    <row r="68" spans="1:10">
      <c r="A68" t="s">
        <v>1157</v>
      </c>
      <c r="B68">
        <v>4563</v>
      </c>
      <c r="C68">
        <v>26768</v>
      </c>
      <c r="D68" s="53">
        <v>12756</v>
      </c>
      <c r="E68" s="8">
        <v>72511</v>
      </c>
      <c r="F68" s="8">
        <v>17175</v>
      </c>
      <c r="G68" s="20">
        <f t="shared" si="0"/>
        <v>6.2928383279778247E-2</v>
      </c>
      <c r="H68" s="20">
        <f t="shared" si="1"/>
        <v>0.36915778295706858</v>
      </c>
      <c r="I68" s="20">
        <f t="shared" si="2"/>
        <v>0.74270742358078601</v>
      </c>
      <c r="J68" s="53" t="s">
        <v>1174</v>
      </c>
    </row>
    <row r="69" spans="1:10">
      <c r="A69" t="s">
        <v>1160</v>
      </c>
      <c r="B69">
        <v>646</v>
      </c>
      <c r="C69">
        <v>4329</v>
      </c>
      <c r="D69" s="53">
        <v>1919</v>
      </c>
      <c r="E69" s="8">
        <v>11055</v>
      </c>
      <c r="F69" s="8">
        <v>2430</v>
      </c>
      <c r="G69" s="20">
        <f t="shared" si="0"/>
        <v>5.8435097241067394E-2</v>
      </c>
      <c r="H69" s="20">
        <f t="shared" si="1"/>
        <v>0.39158751696065131</v>
      </c>
      <c r="I69" s="20">
        <f t="shared" si="2"/>
        <v>0.78971193415637864</v>
      </c>
      <c r="J69" s="53" t="s">
        <v>1300</v>
      </c>
    </row>
    <row r="70" spans="1:10">
      <c r="A70" t="s">
        <v>1162</v>
      </c>
      <c r="B70">
        <v>163</v>
      </c>
      <c r="C70">
        <v>920</v>
      </c>
      <c r="D70" s="53">
        <v>514</v>
      </c>
      <c r="E70" s="8">
        <v>3635</v>
      </c>
      <c r="F70" s="8">
        <v>918</v>
      </c>
      <c r="G70" s="20">
        <f t="shared" si="0"/>
        <v>4.4841815680880331E-2</v>
      </c>
      <c r="H70" s="20">
        <f t="shared" si="1"/>
        <v>0.25309491059147182</v>
      </c>
      <c r="I70" s="20">
        <f t="shared" si="2"/>
        <v>0.55991285403050106</v>
      </c>
      <c r="J70" s="53" t="s">
        <v>1300</v>
      </c>
    </row>
    <row r="71" spans="1:10">
      <c r="A71" t="s">
        <v>1161</v>
      </c>
      <c r="B71">
        <v>3445</v>
      </c>
      <c r="C71">
        <v>20800</v>
      </c>
      <c r="D71" s="53">
        <v>10774</v>
      </c>
      <c r="E71" s="8">
        <v>92052</v>
      </c>
      <c r="F71" s="8">
        <v>21611</v>
      </c>
      <c r="G71" s="20">
        <f t="shared" ref="G71:G82" si="3">B71/E71</f>
        <v>3.7424499196106548E-2</v>
      </c>
      <c r="H71" s="20">
        <f t="shared" ref="H71:H82" si="4">C71/E71</f>
        <v>0.22595924042932256</v>
      </c>
      <c r="I71" s="20">
        <f t="shared" ref="I71:I82" si="5">D71/F71</f>
        <v>0.4985424089584008</v>
      </c>
      <c r="J71" s="53" t="s">
        <v>1174</v>
      </c>
    </row>
    <row r="72" spans="1:10">
      <c r="A72" t="s">
        <v>1163</v>
      </c>
      <c r="B72">
        <v>1416</v>
      </c>
      <c r="C72">
        <v>10242</v>
      </c>
      <c r="D72" s="53">
        <v>4641</v>
      </c>
      <c r="E72" s="8">
        <v>24624</v>
      </c>
      <c r="F72" s="8">
        <v>6104</v>
      </c>
      <c r="G72" s="20">
        <f t="shared" si="3"/>
        <v>5.7504873294346975E-2</v>
      </c>
      <c r="H72" s="20">
        <f t="shared" si="4"/>
        <v>0.41593567251461988</v>
      </c>
      <c r="I72" s="20">
        <f t="shared" si="5"/>
        <v>0.76032110091743121</v>
      </c>
      <c r="J72" s="53" t="s">
        <v>1300</v>
      </c>
    </row>
    <row r="73" spans="1:10">
      <c r="A73" t="s">
        <v>1164</v>
      </c>
      <c r="B73">
        <v>2373</v>
      </c>
      <c r="C73">
        <v>17873</v>
      </c>
      <c r="D73" s="53">
        <v>8189</v>
      </c>
      <c r="E73" s="8">
        <v>41687</v>
      </c>
      <c r="F73" s="8">
        <v>9903</v>
      </c>
      <c r="G73" s="20">
        <f t="shared" si="3"/>
        <v>5.6924220980161679E-2</v>
      </c>
      <c r="H73" s="20">
        <f t="shared" si="4"/>
        <v>0.42874277352651907</v>
      </c>
      <c r="I73" s="20">
        <f t="shared" si="5"/>
        <v>0.82692113500959308</v>
      </c>
      <c r="J73" s="53" t="s">
        <v>1300</v>
      </c>
    </row>
    <row r="74" spans="1:10">
      <c r="A74" t="s">
        <v>1165</v>
      </c>
      <c r="B74">
        <v>3197</v>
      </c>
      <c r="C74">
        <v>14993</v>
      </c>
      <c r="D74" s="53">
        <v>7117</v>
      </c>
      <c r="E74" s="8">
        <v>43401</v>
      </c>
      <c r="F74" s="8">
        <v>10051</v>
      </c>
      <c r="G74" s="20">
        <f t="shared" si="3"/>
        <v>7.3661897191308959E-2</v>
      </c>
      <c r="H74" s="20">
        <f t="shared" si="4"/>
        <v>0.34545286974954492</v>
      </c>
      <c r="I74" s="20">
        <f t="shared" si="5"/>
        <v>0.70808874738831962</v>
      </c>
      <c r="J74" s="53" t="s">
        <v>1300</v>
      </c>
    </row>
    <row r="75" spans="1:10">
      <c r="A75" t="s">
        <v>1166</v>
      </c>
      <c r="B75">
        <v>1015</v>
      </c>
      <c r="C75">
        <v>6043</v>
      </c>
      <c r="D75" s="53">
        <v>4055</v>
      </c>
      <c r="E75" s="8">
        <v>20633</v>
      </c>
      <c r="F75" s="8">
        <v>6022</v>
      </c>
      <c r="G75" s="20">
        <f t="shared" si="3"/>
        <v>4.9193040275287162E-2</v>
      </c>
      <c r="H75" s="20">
        <f t="shared" si="4"/>
        <v>0.29288033732370472</v>
      </c>
      <c r="I75" s="20">
        <f t="shared" si="5"/>
        <v>0.67336433078711389</v>
      </c>
      <c r="J75" s="53" t="s">
        <v>1300</v>
      </c>
    </row>
    <row r="76" spans="1:10">
      <c r="A76" t="s">
        <v>1167</v>
      </c>
      <c r="B76">
        <v>551</v>
      </c>
      <c r="C76">
        <v>2653</v>
      </c>
      <c r="D76" s="53">
        <v>1255</v>
      </c>
      <c r="E76" s="8">
        <v>7347</v>
      </c>
      <c r="F76" s="8">
        <v>1747</v>
      </c>
      <c r="G76" s="20">
        <f t="shared" si="3"/>
        <v>7.4996597250578473E-2</v>
      </c>
      <c r="H76" s="20">
        <f t="shared" si="4"/>
        <v>0.36109976861303933</v>
      </c>
      <c r="I76" s="20">
        <f t="shared" si="5"/>
        <v>0.71837435603892386</v>
      </c>
      <c r="J76" s="53" t="s">
        <v>1300</v>
      </c>
    </row>
    <row r="77" spans="1:10">
      <c r="A77" t="s">
        <v>1168</v>
      </c>
      <c r="B77">
        <v>40235</v>
      </c>
      <c r="C77">
        <v>203902</v>
      </c>
      <c r="D77" s="53">
        <v>108738</v>
      </c>
      <c r="E77" s="8">
        <v>650291</v>
      </c>
      <c r="F77" s="8">
        <v>163921</v>
      </c>
      <c r="G77" s="20">
        <f t="shared" si="3"/>
        <v>6.1872300247120135E-2</v>
      </c>
      <c r="H77" s="20">
        <f t="shared" si="4"/>
        <v>0.31355500845006312</v>
      </c>
      <c r="I77" s="20">
        <f t="shared" si="5"/>
        <v>0.66335612886695416</v>
      </c>
      <c r="J77" s="53" t="s">
        <v>1174</v>
      </c>
    </row>
    <row r="78" spans="1:10">
      <c r="A78" t="s">
        <v>1171</v>
      </c>
      <c r="B78">
        <v>3120</v>
      </c>
      <c r="C78">
        <v>18742</v>
      </c>
      <c r="D78" s="53">
        <v>10197</v>
      </c>
      <c r="E78" s="8">
        <v>80264</v>
      </c>
      <c r="F78" s="8">
        <v>19446</v>
      </c>
      <c r="G78" s="20">
        <f t="shared" si="3"/>
        <v>3.8871723313066882E-2</v>
      </c>
      <c r="H78" s="20">
        <f t="shared" si="4"/>
        <v>0.23350443536330109</v>
      </c>
      <c r="I78" s="20">
        <f t="shared" si="5"/>
        <v>0.52437519284171552</v>
      </c>
      <c r="J78" s="53" t="s">
        <v>1300</v>
      </c>
    </row>
    <row r="79" spans="1:10">
      <c r="A79" t="s">
        <v>1169</v>
      </c>
      <c r="B79">
        <v>2966</v>
      </c>
      <c r="C79">
        <v>15664</v>
      </c>
      <c r="D79" s="53">
        <v>7666</v>
      </c>
      <c r="E79" s="8">
        <v>51995</v>
      </c>
      <c r="F79" s="8">
        <v>12384</v>
      </c>
      <c r="G79" s="20">
        <f t="shared" si="3"/>
        <v>5.7043946533320511E-2</v>
      </c>
      <c r="H79" s="20">
        <f t="shared" si="4"/>
        <v>0.30125973651312626</v>
      </c>
      <c r="I79" s="20">
        <f t="shared" si="5"/>
        <v>0.6190245478036176</v>
      </c>
      <c r="J79" s="53" t="s">
        <v>1300</v>
      </c>
    </row>
    <row r="80" spans="1:10">
      <c r="A80" t="s">
        <v>1170</v>
      </c>
      <c r="B80">
        <v>741</v>
      </c>
      <c r="C80">
        <v>3631</v>
      </c>
      <c r="D80" s="53">
        <v>1897</v>
      </c>
      <c r="E80" s="8">
        <v>11066</v>
      </c>
      <c r="F80" s="8">
        <v>2745</v>
      </c>
      <c r="G80" s="20">
        <f t="shared" si="3"/>
        <v>6.6961865172600762E-2</v>
      </c>
      <c r="H80" s="20">
        <f t="shared" si="4"/>
        <v>0.3281221760347009</v>
      </c>
      <c r="I80" s="20">
        <f t="shared" si="5"/>
        <v>0.69107468123861571</v>
      </c>
      <c r="J80" s="53" t="s">
        <v>1300</v>
      </c>
    </row>
    <row r="81" spans="1:10">
      <c r="A81" t="s">
        <v>1172</v>
      </c>
      <c r="B81">
        <v>424</v>
      </c>
      <c r="C81">
        <v>1824</v>
      </c>
      <c r="D81" s="53">
        <v>922</v>
      </c>
      <c r="E81" s="8">
        <v>8914</v>
      </c>
      <c r="F81" s="8">
        <v>1980</v>
      </c>
      <c r="G81" s="20">
        <f t="shared" si="3"/>
        <v>4.7565627103432803E-2</v>
      </c>
      <c r="H81" s="20">
        <f t="shared" si="4"/>
        <v>0.20462194301099393</v>
      </c>
      <c r="I81" s="20">
        <f t="shared" si="5"/>
        <v>0.46565656565656566</v>
      </c>
      <c r="J81" s="53" t="s">
        <v>1300</v>
      </c>
    </row>
    <row r="82" spans="1:10">
      <c r="A82" t="s">
        <v>1173</v>
      </c>
      <c r="B82">
        <v>1333</v>
      </c>
      <c r="C82">
        <v>5679</v>
      </c>
      <c r="D82" s="53">
        <v>2978</v>
      </c>
      <c r="E82" s="8">
        <v>20352</v>
      </c>
      <c r="F82" s="8">
        <v>5069</v>
      </c>
      <c r="G82" s="20">
        <f t="shared" si="3"/>
        <v>6.5497248427672961E-2</v>
      </c>
      <c r="H82" s="20">
        <f t="shared" si="4"/>
        <v>0.27903891509433965</v>
      </c>
      <c r="I82" s="20">
        <f t="shared" si="5"/>
        <v>0.58749260209114229</v>
      </c>
      <c r="J82" s="53" t="s">
        <v>1300</v>
      </c>
    </row>
    <row r="83" spans="1:10">
      <c r="I83" s="20"/>
      <c r="J83" s="53"/>
    </row>
    <row r="84" spans="1:10">
      <c r="A84" t="s">
        <v>1181</v>
      </c>
      <c r="B84" s="4">
        <f>SUM(B6:B82)</f>
        <v>222773</v>
      </c>
      <c r="C84" s="4">
        <f>SUM(C6:C82)</f>
        <v>1227780</v>
      </c>
      <c r="D84" s="4">
        <f>SUM(D6:D82)</f>
        <v>626402</v>
      </c>
      <c r="E84" s="4">
        <f>SUM(E6:E82)</f>
        <v>3949342</v>
      </c>
      <c r="F84" s="4">
        <f>SUM(F6:F82)</f>
        <v>956370</v>
      </c>
      <c r="I84" s="20"/>
    </row>
    <row r="85" spans="1:10">
      <c r="A85" s="2" t="s">
        <v>1245</v>
      </c>
      <c r="B85" s="49">
        <f>B84/E84</f>
        <v>5.6407624358690636E-2</v>
      </c>
      <c r="C85" s="49">
        <f>C84/E84</f>
        <v>0.31088216720658784</v>
      </c>
      <c r="D85" s="49">
        <f>D84/F84</f>
        <v>0.6549787216244759</v>
      </c>
      <c r="E85" s="8" t="s">
        <v>1176</v>
      </c>
      <c r="F85" s="8"/>
      <c r="G85" s="20">
        <f>AVERAGE(G6:G82)</f>
        <v>5.6299038186648588E-2</v>
      </c>
      <c r="H85" s="20">
        <f>AVERAGE(H6:H82)</f>
        <v>0.32649794857366754</v>
      </c>
      <c r="I85" s="20">
        <f>AVERAGE(I6:I82)</f>
        <v>0.67795343311425904</v>
      </c>
    </row>
    <row r="86" spans="1:10" ht="28.8">
      <c r="E86" s="8" t="s">
        <v>1180</v>
      </c>
      <c r="F86" s="8"/>
      <c r="G86" s="20">
        <f>AVERAGEIF(J6:J82,"urban",G6:G82)</f>
        <v>5.1145736006581351E-2</v>
      </c>
      <c r="H86" s="20">
        <f>AVERAGEIF(J6:J82,"urban",H6:H82)</f>
        <v>0.27057542180319732</v>
      </c>
      <c r="I86" s="20">
        <f>AVERAGEIF(J6:J82,"urban",I6:I82)</f>
        <v>0.57701798559174977</v>
      </c>
    </row>
    <row r="87" spans="1:10" ht="28.8">
      <c r="E87" s="8" t="s">
        <v>1301</v>
      </c>
      <c r="F87" s="8"/>
      <c r="G87" s="20">
        <f>AVERAGEIF(J6:J82,"rural",G6:G82)</f>
        <v>5.69810928869516E-2</v>
      </c>
      <c r="H87" s="20">
        <f>AVERAGEIF(J6:J82,"rural",H6:H82)</f>
        <v>0.3338994594697593</v>
      </c>
      <c r="I87" s="20">
        <f>AVERAGEIF(J6:J82,"rural",I6:I82)</f>
        <v>0.69131253646282642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7CA87-9427-4478-BCFA-505E18586F6C}">
  <dimension ref="A1:I22"/>
  <sheetViews>
    <sheetView workbookViewId="0">
      <selection activeCell="I22" sqref="I22"/>
    </sheetView>
  </sheetViews>
  <sheetFormatPr defaultRowHeight="14.4"/>
  <cols>
    <col min="1" max="1" width="27" bestFit="1" customWidth="1"/>
    <col min="2" max="2" width="9.77734375" bestFit="1" customWidth="1"/>
    <col min="6" max="6" width="22.77734375" customWidth="1"/>
  </cols>
  <sheetData>
    <row r="1" spans="1:7" s="7" customFormat="1"/>
    <row r="2" spans="1:7" s="7" customFormat="1"/>
    <row r="3" spans="1:7" s="7" customFormat="1">
      <c r="A3" s="2" t="s">
        <v>1193</v>
      </c>
      <c r="B3" s="3">
        <v>44676</v>
      </c>
    </row>
    <row r="4" spans="1:7" s="7" customFormat="1">
      <c r="A4" s="2" t="s">
        <v>1090</v>
      </c>
      <c r="B4" s="2" t="s">
        <v>1199</v>
      </c>
    </row>
    <row r="5" spans="1:7">
      <c r="F5" t="s">
        <v>1196</v>
      </c>
    </row>
    <row r="6" spans="1:7">
      <c r="A6" t="s">
        <v>1177</v>
      </c>
      <c r="B6">
        <f>SUMIF('8'!$J$6:$J$82, "urban",'8'!$B$6:$B$82)</f>
        <v>122773</v>
      </c>
      <c r="F6" t="str">
        <f>A9</f>
        <v>Urban enrollees, percent</v>
      </c>
      <c r="G6" s="20">
        <f>B9</f>
        <v>0.55111256750144766</v>
      </c>
    </row>
    <row r="7" spans="1:7">
      <c r="A7" t="s">
        <v>1305</v>
      </c>
      <c r="B7">
        <f>SUMIF('8'!$J$6:$J$82,"rural",'8'!$B$6:$B$82)</f>
        <v>100000</v>
      </c>
      <c r="F7" t="str">
        <f>A12</f>
        <v>Urban Oklahomans, percent</v>
      </c>
      <c r="G7" s="20">
        <f>B12</f>
        <v>0.5460603310627441</v>
      </c>
    </row>
    <row r="8" spans="1:7">
      <c r="G8" s="20"/>
    </row>
    <row r="9" spans="1:7">
      <c r="A9" t="s">
        <v>1178</v>
      </c>
      <c r="B9" s="20">
        <f>B6/'8'!$B$84</f>
        <v>0.55111256750144766</v>
      </c>
      <c r="F9" t="str">
        <f>A10</f>
        <v>Rural enrollees, percent</v>
      </c>
      <c r="G9" s="20">
        <f>B10</f>
        <v>0.44888743249855234</v>
      </c>
    </row>
    <row r="10" spans="1:7">
      <c r="A10" t="s">
        <v>1306</v>
      </c>
      <c r="B10" s="20">
        <f>B7/'8'!$B$84</f>
        <v>0.44888743249855234</v>
      </c>
      <c r="F10" t="str">
        <f>A13</f>
        <v>Rural Oklahomans, percent</v>
      </c>
      <c r="G10" s="20">
        <f>B13</f>
        <v>0.4539396689372559</v>
      </c>
    </row>
    <row r="12" spans="1:7">
      <c r="A12" t="s">
        <v>1183</v>
      </c>
      <c r="B12" s="20">
        <f>(SUMIF('8'!$J$6:$J$82,"urban",'8'!$E$6:$E$82))/SUM('8'!$E$6:$E$82)</f>
        <v>0.5460603310627441</v>
      </c>
    </row>
    <row r="13" spans="1:7">
      <c r="A13" t="s">
        <v>1307</v>
      </c>
      <c r="B13" s="20">
        <f>(SUMIF('8'!$J$6:$J$82,"rural",'8'!$E$6:$E$82))/SUM('8'!$E$6:$E$82)</f>
        <v>0.4539396689372559</v>
      </c>
    </row>
    <row r="21" spans="9:9">
      <c r="I21" t="s">
        <v>1179</v>
      </c>
    </row>
    <row r="22" spans="9:9">
      <c r="I22" s="53" t="s">
        <v>1302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CensusData_forReference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2022-06-09T17:49:30Z</dcterms:modified>
</cp:coreProperties>
</file>